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3710" windowHeight="8550" activeTab="2"/>
  </bookViews>
  <sheets>
    <sheet name="Graph1" sheetId="1" r:id="rId1"/>
    <sheet name="Feuil2" sheetId="2" r:id="rId2"/>
    <sheet name="Feuil1" sheetId="3" r:id="rId3"/>
  </sheets>
  <definedNames>
    <definedName name="_xlnm.Print_Area" localSheetId="2">'Feuil1'!$A$5:$O$61</definedName>
  </definedNames>
  <calcPr fullCalcOnLoad="1"/>
</workbook>
</file>

<file path=xl/sharedStrings.xml><?xml version="1.0" encoding="utf-8"?>
<sst xmlns="http://schemas.openxmlformats.org/spreadsheetml/2006/main" count="136" uniqueCount="102">
  <si>
    <t>L/W(69)</t>
  </si>
  <si>
    <t>M</t>
  </si>
  <si>
    <t>Note</t>
  </si>
  <si>
    <t>c (m/s)</t>
  </si>
  <si>
    <t>Lcl (m)</t>
  </si>
  <si>
    <t>Wa (m)</t>
  </si>
  <si>
    <t>B</t>
  </si>
  <si>
    <t>c</t>
  </si>
  <si>
    <t>d</t>
  </si>
  <si>
    <t>e</t>
  </si>
  <si>
    <t>f</t>
  </si>
  <si>
    <t>g</t>
  </si>
  <si>
    <t>a</t>
  </si>
  <si>
    <t>b</t>
  </si>
  <si>
    <t>c'</t>
  </si>
  <si>
    <t>d'</t>
  </si>
  <si>
    <t>e'</t>
  </si>
  <si>
    <t>f'</t>
  </si>
  <si>
    <t>g'</t>
  </si>
  <si>
    <t>a'</t>
  </si>
  <si>
    <t>b'</t>
  </si>
  <si>
    <t>c''</t>
  </si>
  <si>
    <t>d''</t>
  </si>
  <si>
    <t>e''</t>
  </si>
  <si>
    <t>f''</t>
  </si>
  <si>
    <t>g''</t>
  </si>
  <si>
    <t>a''</t>
  </si>
  <si>
    <t>b''</t>
  </si>
  <si>
    <t>c'''</t>
  </si>
  <si>
    <t>d'''</t>
  </si>
  <si>
    <t>e'''</t>
  </si>
  <si>
    <t>Surface totale parois tubes (m²)</t>
  </si>
  <si>
    <t>(mm)</t>
  </si>
  <si>
    <t>Fa</t>
  </si>
  <si>
    <t>Fa #</t>
  </si>
  <si>
    <t>Sol</t>
  </si>
  <si>
    <t>Sol #</t>
  </si>
  <si>
    <t>La</t>
  </si>
  <si>
    <t>La #</t>
  </si>
  <si>
    <t>Si</t>
  </si>
  <si>
    <t>Do</t>
  </si>
  <si>
    <t>Do #</t>
  </si>
  <si>
    <t>Ré</t>
  </si>
  <si>
    <t>Ré #</t>
  </si>
  <si>
    <t>Mi</t>
  </si>
  <si>
    <t>Dimensions de tuyaux d'orgue bouchés, à section carrée</t>
  </si>
  <si>
    <t>N Ising</t>
  </si>
  <si>
    <t xml:space="preserve">H pied </t>
  </si>
  <si>
    <t>H bouchon</t>
  </si>
  <si>
    <t>Arrière</t>
  </si>
  <si>
    <t>Avant</t>
  </si>
  <si>
    <t>Jeu</t>
  </si>
  <si>
    <t>Longueur</t>
  </si>
  <si>
    <t>totale</t>
  </si>
  <si>
    <t>Hauteur</t>
  </si>
  <si>
    <t>bouche</t>
  </si>
  <si>
    <t>E. lame</t>
  </si>
  <si>
    <t>d'air</t>
  </si>
  <si>
    <t>Section</t>
  </si>
  <si>
    <t>Long.</t>
  </si>
  <si>
    <t>int.</t>
  </si>
  <si>
    <t>Accous.</t>
  </si>
  <si>
    <t>ext.</t>
  </si>
  <si>
    <t>(m)</t>
  </si>
  <si>
    <t>(Hz)</t>
  </si>
  <si>
    <t>Larg.</t>
  </si>
  <si>
    <t>Surf.</t>
  </si>
  <si>
    <t>paroi</t>
  </si>
  <si>
    <t>face</t>
  </si>
  <si>
    <t>V air (m/s)</t>
  </si>
  <si>
    <t>théor.</t>
  </si>
  <si>
    <t>Largeur totale tubes (m)</t>
  </si>
  <si>
    <t>Epaisseur paroi</t>
  </si>
  <si>
    <t>Dimensions</t>
  </si>
  <si>
    <t>Position tuyau</t>
  </si>
  <si>
    <t>Rang</t>
  </si>
  <si>
    <t>tube</t>
  </si>
  <si>
    <t>c#</t>
  </si>
  <si>
    <t>d#</t>
  </si>
  <si>
    <t>f#</t>
  </si>
  <si>
    <t>g#</t>
  </si>
  <si>
    <t>a#</t>
  </si>
  <si>
    <t>c'#</t>
  </si>
  <si>
    <t>d'#</t>
  </si>
  <si>
    <t>f'#</t>
  </si>
  <si>
    <t>g'#</t>
  </si>
  <si>
    <t>a'#</t>
  </si>
  <si>
    <t>c"#</t>
  </si>
  <si>
    <t>d"#</t>
  </si>
  <si>
    <t>f"#</t>
  </si>
  <si>
    <t>g"#</t>
  </si>
  <si>
    <t>a"#</t>
  </si>
  <si>
    <t>c'''#</t>
  </si>
  <si>
    <t>d'''#</t>
  </si>
  <si>
    <t>N°</t>
  </si>
  <si>
    <t>MIDI</t>
  </si>
  <si>
    <t>Fréq.</t>
  </si>
  <si>
    <t>Paramètres</t>
  </si>
  <si>
    <r>
      <t>Pression (cm H</t>
    </r>
    <r>
      <rPr>
        <sz val="5"/>
        <rFont val="Arial"/>
        <family val="2"/>
      </rPr>
      <t>2</t>
    </r>
    <r>
      <rPr>
        <sz val="8"/>
        <rFont val="Arial"/>
        <family val="2"/>
      </rPr>
      <t>0)</t>
    </r>
  </si>
  <si>
    <t>F (Hz)</t>
  </si>
  <si>
    <t>Constantes de construction</t>
  </si>
  <si>
    <t>"Organeze"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</si>
</sst>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EK&quot;\ #,##0_);\(&quot;SEK&quot;\ #,##0\)"/>
    <numFmt numFmtId="173" formatCode="&quot;SEK&quot;\ #,##0_);[Red]\(&quot;SEK&quot;\ #,##0\)"/>
    <numFmt numFmtId="174" formatCode="&quot;SEK&quot;\ #,##0.00_);\(&quot;SEK&quot;\ #,##0.00\)"/>
    <numFmt numFmtId="175" formatCode="&quot;SEK&quot;\ #,##0.00_);[Red]\(&quot;SEK&quot;\ #,##0.00\)"/>
    <numFmt numFmtId="176" formatCode="_(&quot;SEK&quot;\ * #,##0_);_(&quot;SEK&quot;\ * \(#,##0\);_(&quot;SEK&quot;\ * &quot;-&quot;_);_(@_)"/>
    <numFmt numFmtId="177" formatCode="_(* #,##0_);_(* \(#,##0\);_(* &quot;-&quot;_);_(@_)"/>
    <numFmt numFmtId="178" formatCode="_(&quot;SEK&quot;\ * #,##0.00_);_(&quot;SEK&quot;\ * \(#,##0.00\);_(&quot;SEK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82" fontId="0" fillId="0" borderId="3" xfId="0" applyNumberForma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81" fontId="0" fillId="2" borderId="4" xfId="0" applyNumberFormat="1" applyFill="1" applyBorder="1" applyAlignment="1">
      <alignment horizontal="center"/>
    </xf>
    <xf numFmtId="181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81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81" fontId="0" fillId="2" borderId="5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81" fontId="4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8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82" fontId="0" fillId="0" borderId="6" xfId="0" applyNumberFormat="1" applyBorder="1" applyAlignment="1">
      <alignment horizontal="center"/>
    </xf>
    <xf numFmtId="181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81" fontId="0" fillId="2" borderId="2" xfId="0" applyNumberFormat="1" applyFill="1" applyBorder="1" applyAlignment="1">
      <alignment horizontal="center"/>
    </xf>
    <xf numFmtId="181" fontId="0" fillId="2" borderId="2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8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82" fontId="0" fillId="0" borderId="7" xfId="0" applyNumberFormat="1" applyBorder="1" applyAlignment="1">
      <alignment horizontal="center"/>
    </xf>
    <xf numFmtId="181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8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81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81" fontId="0" fillId="0" borderId="6" xfId="0" applyNumberFormat="1" applyFill="1" applyBorder="1" applyAlignment="1">
      <alignment horizontal="center"/>
    </xf>
    <xf numFmtId="181" fontId="0" fillId="0" borderId="6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182" fontId="4" fillId="0" borderId="4" xfId="0" applyNumberFormat="1" applyFont="1" applyBorder="1" applyAlignment="1">
      <alignment horizontal="center"/>
    </xf>
    <xf numFmtId="181" fontId="0" fillId="2" borderId="9" xfId="0" applyNumberFormat="1" applyFill="1" applyBorder="1" applyAlignment="1">
      <alignment horizontal="center"/>
    </xf>
    <xf numFmtId="181" fontId="0" fillId="3" borderId="2" xfId="0" applyNumberFormat="1" applyFill="1" applyBorder="1" applyAlignment="1">
      <alignment horizontal="center"/>
    </xf>
    <xf numFmtId="181" fontId="0" fillId="3" borderId="4" xfId="0" applyNumberFormat="1" applyFill="1" applyBorder="1" applyAlignment="1">
      <alignment horizontal="center"/>
    </xf>
    <xf numFmtId="181" fontId="0" fillId="3" borderId="1" xfId="0" applyNumberFormat="1" applyFill="1" applyBorder="1" applyAlignment="1">
      <alignment horizontal="center"/>
    </xf>
    <xf numFmtId="181" fontId="0" fillId="3" borderId="5" xfId="0" applyNumberFormat="1" applyFill="1" applyBorder="1" applyAlignment="1">
      <alignment horizontal="center"/>
    </xf>
    <xf numFmtId="182" fontId="0" fillId="3" borderId="1" xfId="0" applyNumberFormat="1" applyFill="1" applyBorder="1" applyAlignment="1">
      <alignment horizontal="center"/>
    </xf>
    <xf numFmtId="182" fontId="0" fillId="3" borderId="5" xfId="0" applyNumberFormat="1" applyFill="1" applyBorder="1" applyAlignment="1">
      <alignment horizontal="center"/>
    </xf>
    <xf numFmtId="181" fontId="0" fillId="4" borderId="4" xfId="0" applyNumberFormat="1" applyFill="1" applyBorder="1" applyAlignment="1">
      <alignment horizontal="center"/>
    </xf>
    <xf numFmtId="181" fontId="0" fillId="4" borderId="1" xfId="0" applyNumberFormat="1" applyFill="1" applyBorder="1" applyAlignment="1">
      <alignment horizontal="center"/>
    </xf>
    <xf numFmtId="182" fontId="0" fillId="4" borderId="4" xfId="0" applyNumberFormat="1" applyFill="1" applyBorder="1" applyAlignment="1">
      <alignment horizontal="center"/>
    </xf>
    <xf numFmtId="182" fontId="0" fillId="4" borderId="1" xfId="0" applyNumberFormat="1" applyFill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2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Organeze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Feuil2!$B$1:$B$37</c:f>
              <c:numCache>
                <c:ptCount val="37"/>
                <c:pt idx="0">
                  <c:v>126</c:v>
                </c:pt>
                <c:pt idx="1">
                  <c:v>131</c:v>
                </c:pt>
                <c:pt idx="2">
                  <c:v>138</c:v>
                </c:pt>
                <c:pt idx="3">
                  <c:v>147</c:v>
                </c:pt>
                <c:pt idx="4">
                  <c:v>156</c:v>
                </c:pt>
                <c:pt idx="5">
                  <c:v>164</c:v>
                </c:pt>
                <c:pt idx="6">
                  <c:v>174</c:v>
                </c:pt>
                <c:pt idx="7">
                  <c:v>184</c:v>
                </c:pt>
                <c:pt idx="8">
                  <c:v>195</c:v>
                </c:pt>
                <c:pt idx="9">
                  <c:v>207</c:v>
                </c:pt>
                <c:pt idx="10">
                  <c:v>219</c:v>
                </c:pt>
                <c:pt idx="11">
                  <c:v>232</c:v>
                </c:pt>
                <c:pt idx="12">
                  <c:v>246</c:v>
                </c:pt>
                <c:pt idx="13">
                  <c:v>261</c:v>
                </c:pt>
                <c:pt idx="14">
                  <c:v>276</c:v>
                </c:pt>
                <c:pt idx="15">
                  <c:v>293</c:v>
                </c:pt>
                <c:pt idx="16">
                  <c:v>311</c:v>
                </c:pt>
                <c:pt idx="17">
                  <c:v>329</c:v>
                </c:pt>
                <c:pt idx="18">
                  <c:v>348</c:v>
                </c:pt>
                <c:pt idx="19">
                  <c:v>368</c:v>
                </c:pt>
                <c:pt idx="20">
                  <c:v>390</c:v>
                </c:pt>
                <c:pt idx="21">
                  <c:v>414</c:v>
                </c:pt>
                <c:pt idx="22">
                  <c:v>438</c:v>
                </c:pt>
                <c:pt idx="23">
                  <c:v>464</c:v>
                </c:pt>
                <c:pt idx="24">
                  <c:v>492</c:v>
                </c:pt>
                <c:pt idx="25">
                  <c:v>522</c:v>
                </c:pt>
                <c:pt idx="26">
                  <c:v>552</c:v>
                </c:pt>
                <c:pt idx="27">
                  <c:v>586</c:v>
                </c:pt>
                <c:pt idx="28">
                  <c:v>622</c:v>
                </c:pt>
                <c:pt idx="29">
                  <c:v>658</c:v>
                </c:pt>
                <c:pt idx="30">
                  <c:v>696</c:v>
                </c:pt>
                <c:pt idx="31">
                  <c:v>736</c:v>
                </c:pt>
                <c:pt idx="32">
                  <c:v>780</c:v>
                </c:pt>
                <c:pt idx="33">
                  <c:v>828</c:v>
                </c:pt>
                <c:pt idx="34">
                  <c:v>877</c:v>
                </c:pt>
                <c:pt idx="35">
                  <c:v>929</c:v>
                </c:pt>
                <c:pt idx="36">
                  <c:v>985</c:v>
                </c:pt>
              </c:numCache>
            </c:numRef>
          </c:xVal>
          <c:yVal>
            <c:numRef>
              <c:f>Feuil2!$C$1:$C$37</c:f>
              <c:numCache>
                <c:ptCount val="37"/>
                <c:pt idx="0">
                  <c:v>4.7</c:v>
                </c:pt>
                <c:pt idx="1">
                  <c:v>4.9</c:v>
                </c:pt>
                <c:pt idx="2">
                  <c:v>5.1</c:v>
                </c:pt>
                <c:pt idx="3">
                  <c:v>5.3</c:v>
                </c:pt>
                <c:pt idx="4">
                  <c:v>5.6</c:v>
                </c:pt>
                <c:pt idx="5">
                  <c:v>5.8</c:v>
                </c:pt>
                <c:pt idx="6">
                  <c:v>6</c:v>
                </c:pt>
                <c:pt idx="7">
                  <c:v>6.3</c:v>
                </c:pt>
                <c:pt idx="8">
                  <c:v>6.6</c:v>
                </c:pt>
                <c:pt idx="9">
                  <c:v>6.9</c:v>
                </c:pt>
                <c:pt idx="10">
                  <c:v>7.2</c:v>
                </c:pt>
                <c:pt idx="11">
                  <c:v>7.5</c:v>
                </c:pt>
                <c:pt idx="12">
                  <c:v>7.8</c:v>
                </c:pt>
                <c:pt idx="13">
                  <c:v>8.2</c:v>
                </c:pt>
                <c:pt idx="14">
                  <c:v>8.47</c:v>
                </c:pt>
                <c:pt idx="15">
                  <c:v>8.8</c:v>
                </c:pt>
                <c:pt idx="16">
                  <c:v>9.3</c:v>
                </c:pt>
                <c:pt idx="17">
                  <c:v>9.7</c:v>
                </c:pt>
                <c:pt idx="18">
                  <c:v>10.1</c:v>
                </c:pt>
                <c:pt idx="19">
                  <c:v>10.6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12.6</c:v>
                </c:pt>
                <c:pt idx="24">
                  <c:v>13.3</c:v>
                </c:pt>
                <c:pt idx="25">
                  <c:v>13.8</c:v>
                </c:pt>
                <c:pt idx="26">
                  <c:v>14.4</c:v>
                </c:pt>
                <c:pt idx="27">
                  <c:v>15</c:v>
                </c:pt>
                <c:pt idx="28">
                  <c:v>15.7</c:v>
                </c:pt>
                <c:pt idx="29">
                  <c:v>16.4</c:v>
                </c:pt>
                <c:pt idx="30">
                  <c:v>17.1</c:v>
                </c:pt>
                <c:pt idx="31">
                  <c:v>17.6</c:v>
                </c:pt>
                <c:pt idx="32">
                  <c:v>18.5</c:v>
                </c:pt>
                <c:pt idx="33">
                  <c:v>19.4</c:v>
                </c:pt>
                <c:pt idx="34">
                  <c:v>20.2</c:v>
                </c:pt>
                <c:pt idx="35">
                  <c:v>21.2</c:v>
                </c:pt>
                <c:pt idx="36">
                  <c:v>22</c:v>
                </c:pt>
              </c:numCache>
            </c:numRef>
          </c:yVal>
          <c:smooth val="1"/>
        </c:ser>
        <c:axId val="50181802"/>
        <c:axId val="38194123"/>
      </c:scatterChart>
      <c:valAx>
        <c:axId val="5018180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194123"/>
        <c:crosses val="autoZero"/>
        <c:crossBetween val="midCat"/>
        <c:dispUnits/>
      </c:valAx>
      <c:valAx>
        <c:axId val="3819412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181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"/>
    </sheetView>
  </sheetViews>
  <sheetFormatPr defaultColWidth="11.421875" defaultRowHeight="12.75"/>
  <sheetData>
    <row r="1" spans="1:3" ht="12.75">
      <c r="A1" t="s">
        <v>101</v>
      </c>
      <c r="B1">
        <v>126</v>
      </c>
      <c r="C1">
        <v>4.7</v>
      </c>
    </row>
    <row r="2" spans="2:3" ht="12.75">
      <c r="B2">
        <v>131</v>
      </c>
      <c r="C2">
        <v>4.9</v>
      </c>
    </row>
    <row r="3" spans="2:3" ht="12.75">
      <c r="B3">
        <v>138</v>
      </c>
      <c r="C3">
        <v>5.1</v>
      </c>
    </row>
    <row r="4" spans="2:3" ht="12.75">
      <c r="B4">
        <v>147</v>
      </c>
      <c r="C4">
        <v>5.3</v>
      </c>
    </row>
    <row r="5" spans="2:3" ht="12.75">
      <c r="B5">
        <v>156</v>
      </c>
      <c r="C5">
        <v>5.6</v>
      </c>
    </row>
    <row r="6" spans="2:3" ht="12.75">
      <c r="B6">
        <v>164</v>
      </c>
      <c r="C6">
        <v>5.8</v>
      </c>
    </row>
    <row r="7" spans="2:3" ht="12.75">
      <c r="B7">
        <v>174</v>
      </c>
      <c r="C7">
        <v>6</v>
      </c>
    </row>
    <row r="8" spans="2:3" ht="12.75">
      <c r="B8">
        <v>184</v>
      </c>
      <c r="C8">
        <v>6.3</v>
      </c>
    </row>
    <row r="9" spans="2:3" ht="12.75">
      <c r="B9">
        <v>195</v>
      </c>
      <c r="C9">
        <v>6.6</v>
      </c>
    </row>
    <row r="10" spans="2:3" ht="12.75">
      <c r="B10">
        <v>207</v>
      </c>
      <c r="C10">
        <v>6.9</v>
      </c>
    </row>
    <row r="11" spans="2:3" ht="12.75">
      <c r="B11">
        <v>219</v>
      </c>
      <c r="C11">
        <v>7.2</v>
      </c>
    </row>
    <row r="12" spans="2:3" ht="12.75">
      <c r="B12">
        <v>232</v>
      </c>
      <c r="C12">
        <v>7.5</v>
      </c>
    </row>
    <row r="13" spans="2:3" ht="12.75">
      <c r="B13">
        <v>246</v>
      </c>
      <c r="C13">
        <v>7.8</v>
      </c>
    </row>
    <row r="14" spans="2:3" ht="12.75">
      <c r="B14">
        <v>261</v>
      </c>
      <c r="C14">
        <v>8.2</v>
      </c>
    </row>
    <row r="15" spans="2:3" ht="12.75">
      <c r="B15">
        <v>276</v>
      </c>
      <c r="C15">
        <v>8.47</v>
      </c>
    </row>
    <row r="16" spans="2:3" ht="12.75">
      <c r="B16">
        <v>293</v>
      </c>
      <c r="C16">
        <v>8.8</v>
      </c>
    </row>
    <row r="17" spans="2:3" ht="12.75">
      <c r="B17">
        <v>311</v>
      </c>
      <c r="C17">
        <v>9.3</v>
      </c>
    </row>
    <row r="18" spans="2:3" ht="12.75">
      <c r="B18">
        <v>329</v>
      </c>
      <c r="C18">
        <v>9.7</v>
      </c>
    </row>
    <row r="19" spans="2:3" ht="12.75">
      <c r="B19">
        <v>348</v>
      </c>
      <c r="C19">
        <v>10.1</v>
      </c>
    </row>
    <row r="20" spans="2:3" ht="12.75">
      <c r="B20">
        <v>368</v>
      </c>
      <c r="C20">
        <v>10.6</v>
      </c>
    </row>
    <row r="21" spans="2:3" ht="12.75">
      <c r="B21">
        <v>390</v>
      </c>
      <c r="C21">
        <v>11</v>
      </c>
    </row>
    <row r="22" spans="2:3" ht="12.75">
      <c r="B22">
        <v>414</v>
      </c>
      <c r="C22">
        <v>11.5</v>
      </c>
    </row>
    <row r="23" spans="2:3" ht="12.75">
      <c r="B23">
        <v>438</v>
      </c>
      <c r="C23">
        <v>12</v>
      </c>
    </row>
    <row r="24" spans="2:3" ht="12.75">
      <c r="B24">
        <v>464</v>
      </c>
      <c r="C24">
        <v>12.6</v>
      </c>
    </row>
    <row r="25" spans="2:3" ht="12.75">
      <c r="B25">
        <v>492</v>
      </c>
      <c r="C25">
        <v>13.3</v>
      </c>
    </row>
    <row r="26" spans="2:3" ht="12.75">
      <c r="B26">
        <v>522</v>
      </c>
      <c r="C26">
        <v>13.8</v>
      </c>
    </row>
    <row r="27" spans="2:3" ht="12.75">
      <c r="B27">
        <v>552</v>
      </c>
      <c r="C27">
        <v>14.4</v>
      </c>
    </row>
    <row r="28" spans="2:3" ht="12.75">
      <c r="B28">
        <v>586</v>
      </c>
      <c r="C28">
        <v>15</v>
      </c>
    </row>
    <row r="29" spans="2:3" ht="12.75">
      <c r="B29">
        <v>622</v>
      </c>
      <c r="C29">
        <v>15.7</v>
      </c>
    </row>
    <row r="30" spans="2:3" ht="12.75">
      <c r="B30">
        <v>658</v>
      </c>
      <c r="C30">
        <v>16.4</v>
      </c>
    </row>
    <row r="31" spans="2:3" ht="12.75">
      <c r="B31">
        <v>696</v>
      </c>
      <c r="C31">
        <v>17.1</v>
      </c>
    </row>
    <row r="32" spans="2:3" ht="12.75">
      <c r="B32">
        <v>736</v>
      </c>
      <c r="C32">
        <v>17.6</v>
      </c>
    </row>
    <row r="33" spans="2:3" ht="12.75">
      <c r="B33">
        <v>780</v>
      </c>
      <c r="C33">
        <v>18.5</v>
      </c>
    </row>
    <row r="34" spans="2:3" ht="12.75">
      <c r="B34">
        <v>828</v>
      </c>
      <c r="C34">
        <v>19.4</v>
      </c>
    </row>
    <row r="35" spans="2:3" ht="12.75">
      <c r="B35">
        <v>877</v>
      </c>
      <c r="C35">
        <v>20.2</v>
      </c>
    </row>
    <row r="36" spans="2:3" ht="12.75">
      <c r="B36">
        <v>929</v>
      </c>
      <c r="C36">
        <v>21.2</v>
      </c>
    </row>
    <row r="37" spans="2:3" ht="12.75">
      <c r="B37">
        <v>985</v>
      </c>
      <c r="C37">
        <v>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O63"/>
  <sheetViews>
    <sheetView tabSelected="1" workbookViewId="0" topLeftCell="A7">
      <selection activeCell="Q12" sqref="Q12"/>
    </sheetView>
  </sheetViews>
  <sheetFormatPr defaultColWidth="11.421875" defaultRowHeight="12.75"/>
  <cols>
    <col min="1" max="1" width="5.140625" style="43" customWidth="1"/>
    <col min="2" max="2" width="7.8515625" style="22" customWidth="1"/>
    <col min="3" max="3" width="5.8515625" style="0" customWidth="1"/>
    <col min="4" max="4" width="5.57421875" style="0" customWidth="1"/>
    <col min="5" max="5" width="6.140625" style="10" customWidth="1"/>
    <col min="6" max="6" width="7.57421875" style="0" customWidth="1"/>
    <col min="7" max="7" width="7.140625" style="10" customWidth="1"/>
    <col min="8" max="8" width="7.421875" style="14" customWidth="1"/>
    <col min="9" max="9" width="7.28125" style="14" customWidth="1"/>
    <col min="10" max="10" width="5.8515625" style="23" customWidth="1"/>
    <col min="11" max="11" width="6.7109375" style="5" customWidth="1"/>
    <col min="12" max="12" width="5.8515625" style="10" customWidth="1"/>
    <col min="13" max="13" width="5.28125" style="10" customWidth="1"/>
    <col min="14" max="14" width="3.57421875" style="22" customWidth="1"/>
    <col min="15" max="15" width="5.28125" style="23" customWidth="1"/>
    <col min="16" max="16" width="7.140625" style="0" customWidth="1"/>
    <col min="17" max="16384" width="9.140625" style="0" customWidth="1"/>
  </cols>
  <sheetData>
    <row r="1" spans="1:15" ht="15.75">
      <c r="A1" s="156" t="s">
        <v>45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ht="15.75">
      <c r="A2" s="44"/>
    </row>
    <row r="3" ht="12.75">
      <c r="A3" s="9" t="s">
        <v>100</v>
      </c>
    </row>
    <row r="4" spans="1:15" ht="12.75">
      <c r="A4" s="166" t="s">
        <v>74</v>
      </c>
      <c r="B4" s="167"/>
      <c r="C4" s="38" t="s">
        <v>49</v>
      </c>
      <c r="D4" s="37" t="s">
        <v>50</v>
      </c>
      <c r="E4" s="19"/>
      <c r="G4"/>
      <c r="H4"/>
      <c r="I4"/>
      <c r="J4" s="22"/>
      <c r="K4" s="22"/>
      <c r="L4"/>
      <c r="M4"/>
      <c r="O4"/>
    </row>
    <row r="5" spans="1:15" ht="12.75">
      <c r="A5" s="155" t="s">
        <v>47</v>
      </c>
      <c r="B5" s="155"/>
      <c r="C5" s="132">
        <v>0.06</v>
      </c>
      <c r="D5" s="137">
        <v>0.05</v>
      </c>
      <c r="E5"/>
      <c r="F5" s="10"/>
      <c r="G5" s="19"/>
      <c r="H5"/>
      <c r="I5"/>
      <c r="J5" s="22"/>
      <c r="K5" s="22"/>
      <c r="L5"/>
      <c r="M5"/>
      <c r="O5"/>
    </row>
    <row r="6" spans="1:15" ht="12.75">
      <c r="A6" s="155" t="s">
        <v>48</v>
      </c>
      <c r="B6" s="155"/>
      <c r="C6" s="132">
        <v>0.04</v>
      </c>
      <c r="D6" s="137">
        <v>0.03</v>
      </c>
      <c r="E6"/>
      <c r="F6" s="10"/>
      <c r="G6" s="19"/>
      <c r="H6"/>
      <c r="I6"/>
      <c r="J6" s="22"/>
      <c r="K6" s="22"/>
      <c r="L6"/>
      <c r="M6"/>
      <c r="O6"/>
    </row>
    <row r="7" spans="1:15" ht="12.75">
      <c r="A7" s="155" t="s">
        <v>72</v>
      </c>
      <c r="B7" s="155"/>
      <c r="C7" s="132">
        <v>0.006</v>
      </c>
      <c r="D7" s="137">
        <v>0.005</v>
      </c>
      <c r="E7"/>
      <c r="F7" s="10"/>
      <c r="G7" s="19"/>
      <c r="H7"/>
      <c r="I7"/>
      <c r="J7" s="22"/>
      <c r="K7" s="22"/>
      <c r="L7"/>
      <c r="M7"/>
      <c r="O7"/>
    </row>
    <row r="8" spans="1:11" ht="12.75">
      <c r="A8" s="9"/>
      <c r="E8" s="15"/>
      <c r="F8" s="15"/>
      <c r="H8" s="17"/>
      <c r="I8" s="17"/>
      <c r="J8" s="24"/>
      <c r="K8" s="86"/>
    </row>
    <row r="9" spans="1:15" s="7" customFormat="1" ht="12.75">
      <c r="A9" s="9" t="s">
        <v>97</v>
      </c>
      <c r="B9" s="28"/>
      <c r="C9" s="8"/>
      <c r="E9" s="11"/>
      <c r="G9" s="11"/>
      <c r="H9" s="15"/>
      <c r="I9" s="15"/>
      <c r="J9" s="150"/>
      <c r="K9" s="86"/>
      <c r="L9" s="11"/>
      <c r="M9" s="11"/>
      <c r="N9" s="28"/>
      <c r="O9" s="42"/>
    </row>
    <row r="10" spans="1:14" s="4" customFormat="1" ht="12.75">
      <c r="A10" s="45" t="s">
        <v>99</v>
      </c>
      <c r="B10" s="46" t="s">
        <v>3</v>
      </c>
      <c r="C10" s="45" t="s">
        <v>0</v>
      </c>
      <c r="D10" s="46" t="s">
        <v>1</v>
      </c>
      <c r="E10" s="47" t="s">
        <v>46</v>
      </c>
      <c r="F10" s="47" t="s">
        <v>69</v>
      </c>
      <c r="G10" s="161" t="s">
        <v>98</v>
      </c>
      <c r="H10" s="162"/>
      <c r="I10" s="25"/>
      <c r="J10" s="25"/>
      <c r="L10" s="25"/>
      <c r="M10" s="20"/>
      <c r="N10" s="26"/>
    </row>
    <row r="11" spans="1:14" s="2" customFormat="1" ht="12.75">
      <c r="A11" s="40">
        <v>440</v>
      </c>
      <c r="B11" s="41">
        <v>343.32</v>
      </c>
      <c r="C11" s="40">
        <v>18</v>
      </c>
      <c r="D11" s="48">
        <v>18</v>
      </c>
      <c r="E11" s="41">
        <v>2.5</v>
      </c>
      <c r="F11" s="140">
        <f>SQRT((2*G11)/0.0125)</f>
        <v>46.99957446615873</v>
      </c>
      <c r="G11" s="163">
        <v>13.806</v>
      </c>
      <c r="H11" s="162"/>
      <c r="I11" s="23"/>
      <c r="J11" s="39"/>
      <c r="L11" s="39"/>
      <c r="M11" s="21"/>
      <c r="N11" s="22"/>
    </row>
    <row r="12" spans="1:14" s="2" customFormat="1" ht="12.75">
      <c r="A12" s="142"/>
      <c r="B12" s="143"/>
      <c r="C12" s="142"/>
      <c r="D12" s="144"/>
      <c r="E12" s="143"/>
      <c r="F12" s="145"/>
      <c r="G12" s="146"/>
      <c r="H12" s="63"/>
      <c r="I12" s="23"/>
      <c r="J12" s="39"/>
      <c r="L12" s="39"/>
      <c r="M12" s="21"/>
      <c r="N12" s="22"/>
    </row>
    <row r="13" spans="1:15" s="2" customFormat="1" ht="12.75">
      <c r="A13" s="9" t="s">
        <v>73</v>
      </c>
      <c r="B13" s="22"/>
      <c r="D13" s="3"/>
      <c r="E13" s="13"/>
      <c r="F13" s="3"/>
      <c r="G13" s="13"/>
      <c r="H13" s="6"/>
      <c r="I13" s="6"/>
      <c r="J13" s="151"/>
      <c r="K13" s="3"/>
      <c r="L13" s="18"/>
      <c r="M13" s="18"/>
      <c r="N13" s="22"/>
      <c r="O13" s="39"/>
    </row>
    <row r="14" spans="1:15" s="2" customFormat="1" ht="12.75">
      <c r="A14" s="153" t="s">
        <v>2</v>
      </c>
      <c r="B14" s="154"/>
      <c r="C14" s="141" t="s">
        <v>94</v>
      </c>
      <c r="D14" s="49" t="s">
        <v>96</v>
      </c>
      <c r="E14" s="50" t="s">
        <v>59</v>
      </c>
      <c r="F14" s="49" t="s">
        <v>58</v>
      </c>
      <c r="G14" s="51" t="s">
        <v>56</v>
      </c>
      <c r="H14" s="52" t="s">
        <v>54</v>
      </c>
      <c r="I14" s="158" t="s">
        <v>52</v>
      </c>
      <c r="J14" s="158"/>
      <c r="K14" s="49" t="s">
        <v>58</v>
      </c>
      <c r="L14" s="51" t="s">
        <v>66</v>
      </c>
      <c r="M14" s="51" t="s">
        <v>65</v>
      </c>
      <c r="N14" s="49" t="s">
        <v>51</v>
      </c>
      <c r="O14" s="51" t="s">
        <v>75</v>
      </c>
    </row>
    <row r="15" spans="1:15" s="8" customFormat="1" ht="12.75">
      <c r="A15" s="168"/>
      <c r="B15" s="169"/>
      <c r="C15" s="53" t="s">
        <v>95</v>
      </c>
      <c r="D15" s="54"/>
      <c r="E15" s="55" t="s">
        <v>70</v>
      </c>
      <c r="F15" s="53" t="s">
        <v>60</v>
      </c>
      <c r="G15" s="55" t="s">
        <v>57</v>
      </c>
      <c r="H15" s="56" t="s">
        <v>55</v>
      </c>
      <c r="I15" s="56" t="s">
        <v>61</v>
      </c>
      <c r="J15" s="55" t="s">
        <v>53</v>
      </c>
      <c r="K15" s="53" t="s">
        <v>62</v>
      </c>
      <c r="L15" s="55" t="s">
        <v>67</v>
      </c>
      <c r="M15" s="55" t="s">
        <v>68</v>
      </c>
      <c r="N15" s="152"/>
      <c r="O15" s="55" t="s">
        <v>76</v>
      </c>
    </row>
    <row r="16" spans="1:15" s="4" customFormat="1" ht="12.75">
      <c r="A16" s="164"/>
      <c r="B16" s="165"/>
      <c r="C16" s="57"/>
      <c r="D16" s="58" t="s">
        <v>64</v>
      </c>
      <c r="E16" s="59" t="s">
        <v>63</v>
      </c>
      <c r="F16" s="58" t="s">
        <v>63</v>
      </c>
      <c r="G16" s="59" t="s">
        <v>32</v>
      </c>
      <c r="H16" s="60" t="s">
        <v>32</v>
      </c>
      <c r="I16" s="60" t="s">
        <v>63</v>
      </c>
      <c r="J16" s="59" t="s">
        <v>4</v>
      </c>
      <c r="K16" s="57" t="s">
        <v>5</v>
      </c>
      <c r="L16" s="61"/>
      <c r="M16" s="61"/>
      <c r="N16" s="58"/>
      <c r="O16" s="59"/>
    </row>
    <row r="17" spans="1:15" s="4" customFormat="1" ht="12.75">
      <c r="A17" s="159"/>
      <c r="B17" s="160"/>
      <c r="C17" s="57"/>
      <c r="D17" s="58"/>
      <c r="E17" s="59"/>
      <c r="F17" s="58"/>
      <c r="G17" s="59"/>
      <c r="H17" s="128"/>
      <c r="I17" s="60"/>
      <c r="J17" s="59"/>
      <c r="K17" s="57"/>
      <c r="L17" s="61"/>
      <c r="M17" s="61"/>
      <c r="N17" s="58"/>
      <c r="O17" s="59"/>
    </row>
    <row r="18" spans="1:15" ht="12.75">
      <c r="A18" s="88" t="s">
        <v>6</v>
      </c>
      <c r="B18" s="88" t="s">
        <v>39</v>
      </c>
      <c r="C18" s="89">
        <v>47</v>
      </c>
      <c r="D18" s="90">
        <f aca="true" t="shared" si="0" ref="D18:D23">$A$11*POWER(2,(C18-69)/12)</f>
        <v>123.47082531403106</v>
      </c>
      <c r="E18" s="91">
        <f aca="true" t="shared" si="1" ref="E18:E23">0.5*$B$11/D18</f>
        <v>1.3902879450542782</v>
      </c>
      <c r="F18" s="91">
        <f aca="true" t="shared" si="2" ref="F18:F59">$E$40*POWER(2,(69-C18)/$D$11)/$C$11</f>
        <v>0.050567266397382876</v>
      </c>
      <c r="G18" s="92">
        <f>(ROUND(10*(F18*10.7+0.28),0))/10</f>
        <v>0.8</v>
      </c>
      <c r="H18" s="64">
        <f aca="true" t="shared" si="3" ref="H18:H59">POWER(G18*(($F$11*$F$11)/((D18*D18)*($E$11*$E$11))*1000000),1/3)</f>
        <v>26.47014821413611</v>
      </c>
      <c r="I18" s="91">
        <f>0.5*E18-F18</f>
        <v>0.6445767061297563</v>
      </c>
      <c r="J18" s="91">
        <f>I18+$C$5+$C$6</f>
        <v>0.7445767061297563</v>
      </c>
      <c r="K18" s="91">
        <f>F18+2*$C$7</f>
        <v>0.06256726639738287</v>
      </c>
      <c r="L18" s="94">
        <f>(2*(J18*F18)+(J18*K18)+(K18*(J18-($C$5+(H18/1000)))))*N18</f>
        <v>0</v>
      </c>
      <c r="M18" s="95"/>
      <c r="N18" s="89"/>
      <c r="O18" s="92"/>
    </row>
    <row r="19" spans="1:15" ht="12.75">
      <c r="A19" s="96" t="s">
        <v>7</v>
      </c>
      <c r="B19" s="96" t="s">
        <v>40</v>
      </c>
      <c r="C19" s="97">
        <v>48</v>
      </c>
      <c r="D19" s="98">
        <f t="shared" si="0"/>
        <v>130.8127826502993</v>
      </c>
      <c r="E19" s="99">
        <f t="shared" si="1"/>
        <v>1.3122570785677512</v>
      </c>
      <c r="F19" s="130">
        <f t="shared" si="2"/>
        <v>0.048657029094138125</v>
      </c>
      <c r="G19" s="147">
        <f aca="true" t="shared" si="4" ref="G19:G59">(ROUND(10*(F19*10.7+0.28),0))/10</f>
        <v>0.8</v>
      </c>
      <c r="H19" s="134">
        <f t="shared" si="3"/>
        <v>25.47020757776277</v>
      </c>
      <c r="I19" s="129">
        <f aca="true" t="shared" si="5" ref="I19:I59">0.5*E19-F19</f>
        <v>0.6074715101897374</v>
      </c>
      <c r="J19" s="130">
        <f aca="true" t="shared" si="6" ref="J19:J38">I19+$C$5+$C$6</f>
        <v>0.7074715101897375</v>
      </c>
      <c r="K19" s="99">
        <f aca="true" t="shared" si="7" ref="K19:K38">F19+2*$C$7</f>
        <v>0.06065702909413813</v>
      </c>
      <c r="L19" s="100">
        <f aca="true" t="shared" si="8" ref="L19:L38">L18+N19*((2*(J19*F19)+(J19*K19)+(K19*(J19-($C$5+(H19/1000))))))</f>
        <v>0.1494887947951309</v>
      </c>
      <c r="M19" s="101">
        <f>N19*K19+M18</f>
        <v>0.06065702909413813</v>
      </c>
      <c r="N19" s="97">
        <v>1</v>
      </c>
      <c r="O19" s="98">
        <v>1</v>
      </c>
    </row>
    <row r="20" spans="1:15" ht="12.75">
      <c r="A20" s="88" t="s">
        <v>77</v>
      </c>
      <c r="B20" s="88" t="s">
        <v>41</v>
      </c>
      <c r="C20" s="89">
        <v>49</v>
      </c>
      <c r="D20" s="90">
        <f t="shared" si="0"/>
        <v>138.59131548843604</v>
      </c>
      <c r="E20" s="91">
        <f t="shared" si="1"/>
        <v>1.2386057480948234</v>
      </c>
      <c r="F20" s="91">
        <f t="shared" si="2"/>
        <v>0.04681895322683163</v>
      </c>
      <c r="G20" s="92">
        <f t="shared" si="4"/>
        <v>0.8</v>
      </c>
      <c r="H20" s="64">
        <f t="shared" si="3"/>
        <v>24.50804086196522</v>
      </c>
      <c r="I20" s="91">
        <f t="shared" si="5"/>
        <v>0.5724839208205801</v>
      </c>
      <c r="J20" s="91">
        <f t="shared" si="6"/>
        <v>0.6724839208205802</v>
      </c>
      <c r="K20" s="91">
        <f t="shared" si="7"/>
        <v>0.05881895322683163</v>
      </c>
      <c r="L20" s="94">
        <f t="shared" si="8"/>
        <v>0.1494887947951309</v>
      </c>
      <c r="M20" s="95">
        <f aca="true" t="shared" si="9" ref="M20:M59">N20*K20+M19</f>
        <v>0.06065702909413813</v>
      </c>
      <c r="N20" s="89"/>
      <c r="O20" s="90"/>
    </row>
    <row r="21" spans="1:15" ht="12.75">
      <c r="A21" s="65" t="s">
        <v>8</v>
      </c>
      <c r="B21" s="65" t="s">
        <v>42</v>
      </c>
      <c r="C21" s="66">
        <v>50</v>
      </c>
      <c r="D21" s="67">
        <f t="shared" si="0"/>
        <v>146.83238395870382</v>
      </c>
      <c r="E21" s="68">
        <f t="shared" si="1"/>
        <v>1.1690881491665959</v>
      </c>
      <c r="F21" s="131">
        <f t="shared" si="2"/>
        <v>0.04505031281328945</v>
      </c>
      <c r="G21" s="75">
        <f t="shared" si="4"/>
        <v>0.8</v>
      </c>
      <c r="H21" s="134">
        <f t="shared" si="3"/>
        <v>23.582221112958663</v>
      </c>
      <c r="I21" s="68">
        <f t="shared" si="5"/>
        <v>0.5394937617700085</v>
      </c>
      <c r="J21" s="131">
        <f t="shared" si="6"/>
        <v>0.6394937617700085</v>
      </c>
      <c r="K21" s="68">
        <f t="shared" si="7"/>
        <v>0.057050312813289455</v>
      </c>
      <c r="L21" s="69">
        <f t="shared" si="8"/>
        <v>0.2753058292570316</v>
      </c>
      <c r="M21" s="70">
        <f t="shared" si="9"/>
        <v>0.11770734190742758</v>
      </c>
      <c r="N21" s="66">
        <v>1</v>
      </c>
      <c r="O21" s="67">
        <v>2</v>
      </c>
    </row>
    <row r="22" spans="1:15" ht="12.75">
      <c r="A22" s="43" t="s">
        <v>78</v>
      </c>
      <c r="B22" s="43" t="s">
        <v>43</v>
      </c>
      <c r="C22" s="22">
        <v>51</v>
      </c>
      <c r="D22" s="27">
        <f t="shared" si="0"/>
        <v>155.56349186104046</v>
      </c>
      <c r="E22" s="24">
        <f t="shared" si="1"/>
        <v>1.103472273258934</v>
      </c>
      <c r="F22" s="24">
        <f t="shared" si="2"/>
        <v>0.043348484848484845</v>
      </c>
      <c r="G22" s="87">
        <f t="shared" si="4"/>
        <v>0.7</v>
      </c>
      <c r="H22" s="148">
        <f t="shared" si="3"/>
        <v>21.703519678270233</v>
      </c>
      <c r="I22" s="24">
        <f t="shared" si="5"/>
        <v>0.5083876517809821</v>
      </c>
      <c r="J22" s="24">
        <f t="shared" si="6"/>
        <v>0.6083876517809821</v>
      </c>
      <c r="K22" s="24">
        <f t="shared" si="7"/>
        <v>0.05534848484848484</v>
      </c>
      <c r="L22" s="1">
        <f t="shared" si="8"/>
        <v>0.2753058292570316</v>
      </c>
      <c r="M22" s="10">
        <f t="shared" si="9"/>
        <v>0.11770734190742758</v>
      </c>
      <c r="O22" s="27"/>
    </row>
    <row r="23" spans="1:15" ht="12.75">
      <c r="A23" s="43" t="s">
        <v>9</v>
      </c>
      <c r="B23" s="43" t="s">
        <v>44</v>
      </c>
      <c r="C23" s="22">
        <v>52</v>
      </c>
      <c r="D23" s="27">
        <f t="shared" si="0"/>
        <v>164.81377845643496</v>
      </c>
      <c r="E23" s="24">
        <f t="shared" si="1"/>
        <v>1.0415391334855824</v>
      </c>
      <c r="F23" s="24">
        <f t="shared" si="2"/>
        <v>0.04171094541445681</v>
      </c>
      <c r="G23" s="119">
        <f t="shared" si="4"/>
        <v>0.7</v>
      </c>
      <c r="H23" s="148">
        <f t="shared" si="3"/>
        <v>20.883643978932774</v>
      </c>
      <c r="I23" s="24">
        <f t="shared" si="5"/>
        <v>0.4790586213283344</v>
      </c>
      <c r="J23" s="24">
        <f t="shared" si="6"/>
        <v>0.5790586213283344</v>
      </c>
      <c r="K23" s="24">
        <f t="shared" si="7"/>
        <v>0.05371094541445681</v>
      </c>
      <c r="L23" s="1">
        <f t="shared" si="8"/>
        <v>0.2753058292570316</v>
      </c>
      <c r="M23" s="10">
        <f t="shared" si="9"/>
        <v>0.11770734190742758</v>
      </c>
      <c r="O23" s="27"/>
    </row>
    <row r="24" spans="1:15" ht="12.75">
      <c r="A24" s="71" t="s">
        <v>10</v>
      </c>
      <c r="B24" s="71" t="s">
        <v>33</v>
      </c>
      <c r="C24" s="72">
        <v>53</v>
      </c>
      <c r="D24" s="73">
        <f aca="true" t="shared" si="10" ref="D24:D39">$A$11*POWER(2,(C24-69)/12)</f>
        <v>174.61411571650197</v>
      </c>
      <c r="E24" s="74">
        <f aca="true" t="shared" si="11" ref="E24:E39">0.5*$B$11/D24</f>
        <v>0.9830820337497904</v>
      </c>
      <c r="F24" s="132">
        <f t="shared" si="2"/>
        <v>0.04013526593718088</v>
      </c>
      <c r="G24" s="147">
        <f t="shared" si="4"/>
        <v>0.7</v>
      </c>
      <c r="H24" s="134">
        <f t="shared" si="3"/>
        <v>20.094740037740003</v>
      </c>
      <c r="I24" s="74">
        <f t="shared" si="5"/>
        <v>0.45140575093771435</v>
      </c>
      <c r="J24" s="132">
        <f t="shared" si="6"/>
        <v>0.5514057509377144</v>
      </c>
      <c r="K24" s="74">
        <f t="shared" si="7"/>
        <v>0.052135265937180875</v>
      </c>
      <c r="L24" s="76">
        <f t="shared" si="8"/>
        <v>0.37288707252020414</v>
      </c>
      <c r="M24" s="77">
        <f t="shared" si="9"/>
        <v>0.16984260784460847</v>
      </c>
      <c r="N24" s="72">
        <v>1</v>
      </c>
      <c r="O24" s="73">
        <v>3</v>
      </c>
    </row>
    <row r="25" spans="1:15" ht="12.75">
      <c r="A25" s="88" t="s">
        <v>79</v>
      </c>
      <c r="B25" s="88" t="s">
        <v>34</v>
      </c>
      <c r="C25" s="89">
        <v>54</v>
      </c>
      <c r="D25" s="90">
        <f t="shared" si="10"/>
        <v>184.99721135581723</v>
      </c>
      <c r="E25" s="91">
        <f t="shared" si="11"/>
        <v>0.9279058789153048</v>
      </c>
      <c r="F25" s="91">
        <f t="shared" si="2"/>
        <v>0.03861910958484107</v>
      </c>
      <c r="G25" s="92">
        <f t="shared" si="4"/>
        <v>0.7</v>
      </c>
      <c r="H25" s="64">
        <f t="shared" si="3"/>
        <v>19.335637860504583</v>
      </c>
      <c r="I25" s="91">
        <f t="shared" si="5"/>
        <v>0.4253338298728114</v>
      </c>
      <c r="J25" s="91">
        <f t="shared" si="6"/>
        <v>0.5253338298728114</v>
      </c>
      <c r="K25" s="91">
        <f t="shared" si="7"/>
        <v>0.050619109584841074</v>
      </c>
      <c r="L25" s="94">
        <f t="shared" si="8"/>
        <v>0.37288707252020414</v>
      </c>
      <c r="M25" s="95">
        <f t="shared" si="9"/>
        <v>0.16984260784460847</v>
      </c>
      <c r="N25" s="89"/>
      <c r="O25" s="90"/>
    </row>
    <row r="26" spans="1:15" ht="12.75">
      <c r="A26" s="71" t="s">
        <v>11</v>
      </c>
      <c r="B26" s="71" t="s">
        <v>35</v>
      </c>
      <c r="C26" s="72">
        <v>55</v>
      </c>
      <c r="D26" s="73">
        <f t="shared" si="10"/>
        <v>195.99771799087463</v>
      </c>
      <c r="E26" s="74">
        <f t="shared" si="11"/>
        <v>0.8758265236944862</v>
      </c>
      <c r="F26" s="132">
        <f t="shared" si="2"/>
        <v>0.03716022780216123</v>
      </c>
      <c r="G26" s="147">
        <f t="shared" si="4"/>
        <v>0.7</v>
      </c>
      <c r="H26" s="134">
        <f t="shared" si="3"/>
        <v>18.605211650930418</v>
      </c>
      <c r="I26" s="74">
        <f t="shared" si="5"/>
        <v>0.4007530340450819</v>
      </c>
      <c r="J26" s="132">
        <f t="shared" si="6"/>
        <v>0.5007530340450819</v>
      </c>
      <c r="K26" s="74">
        <f t="shared" si="7"/>
        <v>0.04916022780216123</v>
      </c>
      <c r="L26" s="76">
        <f t="shared" si="8"/>
        <v>0.45547328249704383</v>
      </c>
      <c r="M26" s="77">
        <f t="shared" si="9"/>
        <v>0.2190028356467697</v>
      </c>
      <c r="N26" s="72">
        <v>1</v>
      </c>
      <c r="O26" s="73">
        <v>4</v>
      </c>
    </row>
    <row r="27" spans="1:15" ht="12.75">
      <c r="A27" s="88" t="s">
        <v>80</v>
      </c>
      <c r="B27" s="88" t="s">
        <v>36</v>
      </c>
      <c r="C27" s="89">
        <v>56</v>
      </c>
      <c r="D27" s="90">
        <f t="shared" si="10"/>
        <v>207.6523487899726</v>
      </c>
      <c r="E27" s="91">
        <f t="shared" si="11"/>
        <v>0.82667015808053</v>
      </c>
      <c r="F27" s="91">
        <f t="shared" si="2"/>
        <v>0.03575645697565607</v>
      </c>
      <c r="G27" s="92">
        <f t="shared" si="4"/>
        <v>0.7</v>
      </c>
      <c r="H27" s="64">
        <f t="shared" si="3"/>
        <v>17.902378140985917</v>
      </c>
      <c r="I27" s="91">
        <f t="shared" si="5"/>
        <v>0.37757862206460896</v>
      </c>
      <c r="J27" s="91">
        <f t="shared" si="6"/>
        <v>0.47757862206460894</v>
      </c>
      <c r="K27" s="91">
        <f t="shared" si="7"/>
        <v>0.04775645697565607</v>
      </c>
      <c r="L27" s="94">
        <f t="shared" si="8"/>
        <v>0.45547328249704383</v>
      </c>
      <c r="M27" s="95">
        <f t="shared" si="9"/>
        <v>0.2190028356467697</v>
      </c>
      <c r="N27" s="89"/>
      <c r="O27" s="90"/>
    </row>
    <row r="28" spans="1:15" ht="12.75">
      <c r="A28" s="96" t="s">
        <v>12</v>
      </c>
      <c r="B28" s="96" t="s">
        <v>37</v>
      </c>
      <c r="C28" s="97">
        <v>57</v>
      </c>
      <c r="D28" s="98">
        <f t="shared" si="10"/>
        <v>220</v>
      </c>
      <c r="E28" s="99">
        <f t="shared" si="11"/>
        <v>0.7802727272727272</v>
      </c>
      <c r="F28" s="130">
        <f t="shared" si="2"/>
        <v>0.0344057152248562</v>
      </c>
      <c r="G28" s="75">
        <f t="shared" si="4"/>
        <v>0.6</v>
      </c>
      <c r="H28" s="134">
        <f t="shared" si="3"/>
        <v>16.36331312492808</v>
      </c>
      <c r="I28" s="99">
        <f t="shared" si="5"/>
        <v>0.3557306484115074</v>
      </c>
      <c r="J28" s="130">
        <f t="shared" si="6"/>
        <v>0.4557306484115074</v>
      </c>
      <c r="K28" s="99">
        <f t="shared" si="7"/>
        <v>0.0464057152248562</v>
      </c>
      <c r="L28" s="100">
        <f t="shared" si="8"/>
        <v>0.5255860795303596</v>
      </c>
      <c r="M28" s="101">
        <f t="shared" si="9"/>
        <v>0.2654085508716259</v>
      </c>
      <c r="N28" s="97">
        <v>1</v>
      </c>
      <c r="O28" s="98">
        <v>5</v>
      </c>
    </row>
    <row r="29" spans="1:15" ht="12.75">
      <c r="A29" s="107" t="s">
        <v>81</v>
      </c>
      <c r="B29" s="107" t="s">
        <v>38</v>
      </c>
      <c r="C29" s="108">
        <v>58</v>
      </c>
      <c r="D29" s="109">
        <f t="shared" si="10"/>
        <v>233.08188075904496</v>
      </c>
      <c r="E29" s="110">
        <f t="shared" si="11"/>
        <v>0.7364793841588159</v>
      </c>
      <c r="F29" s="110">
        <f t="shared" si="2"/>
        <v>0.03310599931474844</v>
      </c>
      <c r="G29" s="87">
        <f t="shared" si="4"/>
        <v>0.6</v>
      </c>
      <c r="H29" s="148">
        <f t="shared" si="3"/>
        <v>15.74516993936862</v>
      </c>
      <c r="I29" s="110">
        <f t="shared" si="5"/>
        <v>0.3351336927646595</v>
      </c>
      <c r="J29" s="110">
        <f t="shared" si="6"/>
        <v>0.43513369276465946</v>
      </c>
      <c r="K29" s="110">
        <f t="shared" si="7"/>
        <v>0.04510599931474844</v>
      </c>
      <c r="L29" s="113">
        <f t="shared" si="8"/>
        <v>0.5255860795303596</v>
      </c>
      <c r="M29" s="114">
        <f t="shared" si="9"/>
        <v>0.2654085508716259</v>
      </c>
      <c r="N29" s="108"/>
      <c r="O29" s="109"/>
    </row>
    <row r="30" spans="1:15" ht="12.75">
      <c r="A30" s="115" t="s">
        <v>13</v>
      </c>
      <c r="B30" s="115" t="s">
        <v>39</v>
      </c>
      <c r="C30" s="116">
        <v>59</v>
      </c>
      <c r="D30" s="117">
        <f t="shared" si="10"/>
        <v>246.94165062806206</v>
      </c>
      <c r="E30" s="118">
        <f t="shared" si="11"/>
        <v>0.6951439725271392</v>
      </c>
      <c r="F30" s="118">
        <f t="shared" si="2"/>
        <v>0.031855381684852184</v>
      </c>
      <c r="G30" s="119">
        <f t="shared" si="4"/>
        <v>0.6</v>
      </c>
      <c r="H30" s="148">
        <f t="shared" si="3"/>
        <v>15.150377831609626</v>
      </c>
      <c r="I30" s="118">
        <f t="shared" si="5"/>
        <v>0.3157166045787174</v>
      </c>
      <c r="J30" s="118">
        <f t="shared" si="6"/>
        <v>0.4157166045787174</v>
      </c>
      <c r="K30" s="118">
        <f t="shared" si="7"/>
        <v>0.04385538168485219</v>
      </c>
      <c r="L30" s="120">
        <f t="shared" si="8"/>
        <v>0.5255860795303596</v>
      </c>
      <c r="M30" s="121">
        <f t="shared" si="9"/>
        <v>0.2654085508716259</v>
      </c>
      <c r="N30" s="116"/>
      <c r="O30" s="117"/>
    </row>
    <row r="31" spans="1:15" ht="12.75">
      <c r="A31" s="71" t="s">
        <v>14</v>
      </c>
      <c r="B31" s="71" t="s">
        <v>40</v>
      </c>
      <c r="C31" s="72">
        <v>60</v>
      </c>
      <c r="D31" s="73">
        <f t="shared" si="10"/>
        <v>261.6255653005986</v>
      </c>
      <c r="E31" s="74">
        <f t="shared" si="11"/>
        <v>0.6561285392838756</v>
      </c>
      <c r="F31" s="132">
        <f t="shared" si="2"/>
        <v>0.03065200759052595</v>
      </c>
      <c r="G31" s="147">
        <f t="shared" si="4"/>
        <v>0.6</v>
      </c>
      <c r="H31" s="134">
        <f t="shared" si="3"/>
        <v>14.578054687527413</v>
      </c>
      <c r="I31" s="74">
        <f t="shared" si="5"/>
        <v>0.29741226205141186</v>
      </c>
      <c r="J31" s="132">
        <f t="shared" si="6"/>
        <v>0.39741226205141184</v>
      </c>
      <c r="K31" s="74">
        <f t="shared" si="7"/>
        <v>0.04265200759052595</v>
      </c>
      <c r="L31" s="76">
        <f t="shared" si="8"/>
        <v>0.5806690047568464</v>
      </c>
      <c r="M31" s="77">
        <f t="shared" si="9"/>
        <v>0.30806055846215186</v>
      </c>
      <c r="N31" s="72">
        <v>1</v>
      </c>
      <c r="O31" s="73">
        <v>6</v>
      </c>
    </row>
    <row r="32" spans="1:15" ht="12.75">
      <c r="A32" s="88" t="s">
        <v>82</v>
      </c>
      <c r="B32" s="88" t="s">
        <v>41</v>
      </c>
      <c r="C32" s="89">
        <v>61</v>
      </c>
      <c r="D32" s="90">
        <f t="shared" si="10"/>
        <v>277.1826309768721</v>
      </c>
      <c r="E32" s="91">
        <f t="shared" si="11"/>
        <v>0.6193028740474117</v>
      </c>
      <c r="F32" s="91">
        <f t="shared" si="2"/>
        <v>0.029494092352264332</v>
      </c>
      <c r="G32" s="92">
        <f t="shared" si="4"/>
        <v>0.6</v>
      </c>
      <c r="H32" s="64">
        <f t="shared" si="3"/>
        <v>14.02735171588531</v>
      </c>
      <c r="I32" s="91">
        <f t="shared" si="5"/>
        <v>0.2801573446714415</v>
      </c>
      <c r="J32" s="91">
        <f t="shared" si="6"/>
        <v>0.38015734467144147</v>
      </c>
      <c r="K32" s="91">
        <f t="shared" si="7"/>
        <v>0.04149409235226433</v>
      </c>
      <c r="L32" s="94">
        <f t="shared" si="8"/>
        <v>0.5806690047568464</v>
      </c>
      <c r="M32" s="95">
        <f t="shared" si="9"/>
        <v>0.30806055846215186</v>
      </c>
      <c r="N32" s="89"/>
      <c r="O32" s="90"/>
    </row>
    <row r="33" spans="1:15" ht="12.75">
      <c r="A33" s="71" t="s">
        <v>15</v>
      </c>
      <c r="B33" s="71" t="s">
        <v>42</v>
      </c>
      <c r="C33" s="72">
        <v>62</v>
      </c>
      <c r="D33" s="73">
        <f t="shared" si="10"/>
        <v>293.6647679174076</v>
      </c>
      <c r="E33" s="74">
        <f t="shared" si="11"/>
        <v>0.584544074583298</v>
      </c>
      <c r="F33" s="132">
        <f t="shared" si="2"/>
        <v>0.028379918708906056</v>
      </c>
      <c r="G33" s="147">
        <f t="shared" si="4"/>
        <v>0.6</v>
      </c>
      <c r="H33" s="134">
        <f t="shared" si="3"/>
        <v>13.497452189522832</v>
      </c>
      <c r="I33" s="74">
        <f t="shared" si="5"/>
        <v>0.263892118582743</v>
      </c>
      <c r="J33" s="132">
        <f t="shared" si="6"/>
        <v>0.36389211858274295</v>
      </c>
      <c r="K33" s="74">
        <f t="shared" si="7"/>
        <v>0.04037991870890606</v>
      </c>
      <c r="L33" s="76">
        <f t="shared" si="8"/>
        <v>0.6277435094348669</v>
      </c>
      <c r="M33" s="77">
        <f t="shared" si="9"/>
        <v>0.3484404771710579</v>
      </c>
      <c r="N33" s="72">
        <v>1</v>
      </c>
      <c r="O33" s="73">
        <v>7</v>
      </c>
    </row>
    <row r="34" spans="1:15" ht="12.75">
      <c r="A34" s="122" t="s">
        <v>83</v>
      </c>
      <c r="B34" s="122" t="s">
        <v>43</v>
      </c>
      <c r="C34" s="123">
        <v>63</v>
      </c>
      <c r="D34" s="124">
        <f t="shared" si="10"/>
        <v>311.12698372208087</v>
      </c>
      <c r="E34" s="125">
        <f t="shared" si="11"/>
        <v>0.5517361366294671</v>
      </c>
      <c r="F34" s="125">
        <f t="shared" si="2"/>
        <v>0.027307834270827516</v>
      </c>
      <c r="G34" s="92">
        <f t="shared" si="4"/>
        <v>0.6</v>
      </c>
      <c r="H34" s="64">
        <f t="shared" si="3"/>
        <v>12.987570234097944</v>
      </c>
      <c r="I34" s="125">
        <f t="shared" si="5"/>
        <v>0.24856023404390604</v>
      </c>
      <c r="J34" s="125">
        <f t="shared" si="6"/>
        <v>0.348560234043906</v>
      </c>
      <c r="K34" s="125">
        <f t="shared" si="7"/>
        <v>0.03930783427082751</v>
      </c>
      <c r="L34" s="126">
        <f t="shared" si="8"/>
        <v>0.6277435094348669</v>
      </c>
      <c r="M34" s="127">
        <f t="shared" si="9"/>
        <v>0.3484404771710579</v>
      </c>
      <c r="N34" s="123"/>
      <c r="O34" s="124"/>
    </row>
    <row r="35" spans="1:15" ht="12.75">
      <c r="A35" s="71" t="s">
        <v>16</v>
      </c>
      <c r="B35" s="71" t="s">
        <v>44</v>
      </c>
      <c r="C35" s="72">
        <v>64</v>
      </c>
      <c r="D35" s="73">
        <f t="shared" si="10"/>
        <v>329.6275569128699</v>
      </c>
      <c r="E35" s="74">
        <f t="shared" si="11"/>
        <v>0.5207695667427912</v>
      </c>
      <c r="F35" s="132">
        <f t="shared" si="2"/>
        <v>0.02627624906934508</v>
      </c>
      <c r="G35" s="147">
        <f t="shared" si="4"/>
        <v>0.6</v>
      </c>
      <c r="H35" s="134">
        <f t="shared" si="3"/>
        <v>12.496949662585912</v>
      </c>
      <c r="I35" s="74">
        <f t="shared" si="5"/>
        <v>0.2341085343020505</v>
      </c>
      <c r="J35" s="132">
        <f>I35+$C$5+$C$6</f>
        <v>0.3341085343020505</v>
      </c>
      <c r="K35" s="74">
        <f t="shared" si="7"/>
        <v>0.038276249069345084</v>
      </c>
      <c r="L35" s="76">
        <f t="shared" si="8"/>
        <v>0.6681036792101213</v>
      </c>
      <c r="M35" s="77">
        <f t="shared" si="9"/>
        <v>0.386716726240403</v>
      </c>
      <c r="N35" s="72">
        <v>1</v>
      </c>
      <c r="O35" s="73">
        <v>8</v>
      </c>
    </row>
    <row r="36" spans="1:15" ht="12.75">
      <c r="A36" s="71" t="s">
        <v>17</v>
      </c>
      <c r="B36" s="71" t="s">
        <v>33</v>
      </c>
      <c r="C36" s="72">
        <v>65</v>
      </c>
      <c r="D36" s="73">
        <f t="shared" si="10"/>
        <v>349.2282314330039</v>
      </c>
      <c r="E36" s="74">
        <f t="shared" si="11"/>
        <v>0.49154101687489526</v>
      </c>
      <c r="F36" s="132">
        <f t="shared" si="2"/>
        <v>0.025283633198691435</v>
      </c>
      <c r="G36" s="147">
        <f t="shared" si="4"/>
        <v>0.6</v>
      </c>
      <c r="H36" s="134">
        <f t="shared" si="3"/>
        <v>12.02486285380641</v>
      </c>
      <c r="I36" s="74">
        <f t="shared" si="5"/>
        <v>0.2204868752387562</v>
      </c>
      <c r="J36" s="132">
        <f t="shared" si="6"/>
        <v>0.3204868752387562</v>
      </c>
      <c r="K36" s="74">
        <f t="shared" si="7"/>
        <v>0.037283633198691435</v>
      </c>
      <c r="L36" s="76">
        <f t="shared" si="8"/>
        <v>0.70552230604215</v>
      </c>
      <c r="M36" s="77">
        <f t="shared" si="9"/>
        <v>0.4240003594390944</v>
      </c>
      <c r="N36" s="72">
        <v>1</v>
      </c>
      <c r="O36" s="73">
        <v>9</v>
      </c>
    </row>
    <row r="37" spans="1:15" ht="12.75">
      <c r="A37" s="71" t="s">
        <v>84</v>
      </c>
      <c r="B37" s="71" t="s">
        <v>34</v>
      </c>
      <c r="C37" s="72">
        <v>66</v>
      </c>
      <c r="D37" s="73">
        <f t="shared" si="10"/>
        <v>369.99442271163446</v>
      </c>
      <c r="E37" s="74">
        <f t="shared" si="11"/>
        <v>0.4639529394576524</v>
      </c>
      <c r="F37" s="132">
        <f t="shared" si="2"/>
        <v>0.024328514547069063</v>
      </c>
      <c r="G37" s="147">
        <f t="shared" si="4"/>
        <v>0.5</v>
      </c>
      <c r="H37" s="134">
        <f t="shared" si="3"/>
        <v>10.888360578709216</v>
      </c>
      <c r="I37" s="74">
        <f t="shared" si="5"/>
        <v>0.20764795518175716</v>
      </c>
      <c r="J37" s="132">
        <f>I37+$C$5+$C$6</f>
        <v>0.30764795518175714</v>
      </c>
      <c r="K37" s="74">
        <f t="shared" si="7"/>
        <v>0.03632851454706906</v>
      </c>
      <c r="L37" s="76">
        <f t="shared" si="8"/>
        <v>0.7402690591400725</v>
      </c>
      <c r="M37" s="77">
        <f t="shared" si="9"/>
        <v>0.4603288739861635</v>
      </c>
      <c r="N37" s="72">
        <v>1</v>
      </c>
      <c r="O37" s="73">
        <v>10</v>
      </c>
    </row>
    <row r="38" spans="1:15" s="36" customFormat="1" ht="13.5" thickBot="1">
      <c r="A38" s="78" t="s">
        <v>18</v>
      </c>
      <c r="B38" s="78" t="s">
        <v>35</v>
      </c>
      <c r="C38" s="79">
        <v>67</v>
      </c>
      <c r="D38" s="80">
        <f t="shared" si="10"/>
        <v>391.99543598174927</v>
      </c>
      <c r="E38" s="81">
        <f t="shared" si="11"/>
        <v>0.4379132618472431</v>
      </c>
      <c r="F38" s="133">
        <f t="shared" si="2"/>
        <v>0.023409476613415817</v>
      </c>
      <c r="G38" s="82">
        <f t="shared" si="4"/>
        <v>0.5</v>
      </c>
      <c r="H38" s="135">
        <f t="shared" si="3"/>
        <v>10.477040093532539</v>
      </c>
      <c r="I38" s="81">
        <f t="shared" si="5"/>
        <v>0.19554715431020575</v>
      </c>
      <c r="J38" s="133">
        <f t="shared" si="6"/>
        <v>0.29554715431020573</v>
      </c>
      <c r="K38" s="81">
        <f t="shared" si="7"/>
        <v>0.03540947661341581</v>
      </c>
      <c r="L38" s="83">
        <f t="shared" si="8"/>
        <v>0.7725410525284881</v>
      </c>
      <c r="M38" s="84">
        <f t="shared" si="9"/>
        <v>0.4957383505995793</v>
      </c>
      <c r="N38" s="79">
        <v>1</v>
      </c>
      <c r="O38" s="80">
        <v>11</v>
      </c>
    </row>
    <row r="39" spans="1:15" ht="13.5" thickTop="1">
      <c r="A39" s="65" t="s">
        <v>85</v>
      </c>
      <c r="B39" s="65" t="s">
        <v>36</v>
      </c>
      <c r="C39" s="66">
        <v>68</v>
      </c>
      <c r="D39" s="67">
        <f t="shared" si="10"/>
        <v>415.3046975799451</v>
      </c>
      <c r="E39" s="68">
        <f t="shared" si="11"/>
        <v>0.41333507904026506</v>
      </c>
      <c r="F39" s="136">
        <f t="shared" si="2"/>
        <v>0.022525156406644726</v>
      </c>
      <c r="G39" s="149">
        <f t="shared" si="4"/>
        <v>0.5</v>
      </c>
      <c r="H39" s="138">
        <f t="shared" si="3"/>
        <v>10.081257718092672</v>
      </c>
      <c r="I39" s="68">
        <f t="shared" si="5"/>
        <v>0.1841423831134878</v>
      </c>
      <c r="J39" s="136">
        <f>I39+$D$5+$D$6</f>
        <v>0.2641423831134878</v>
      </c>
      <c r="K39" s="68">
        <f>F39+2*$D$7</f>
        <v>0.032525156406644724</v>
      </c>
      <c r="L39" s="69">
        <f aca="true" t="shared" si="12" ref="L39:L59">L38+N39*((2*(J39*F39)+(J39*K39)+(K39*(J39-($D$5+(H39/1000))))))</f>
        <v>0.7996691418593898</v>
      </c>
      <c r="M39" s="70">
        <f t="shared" si="9"/>
        <v>0.528263507006224</v>
      </c>
      <c r="N39" s="66">
        <v>1</v>
      </c>
      <c r="O39" s="67">
        <v>12</v>
      </c>
    </row>
    <row r="40" spans="1:15" ht="12.75">
      <c r="A40" s="85" t="s">
        <v>19</v>
      </c>
      <c r="B40" s="71" t="s">
        <v>37</v>
      </c>
      <c r="C40" s="72">
        <v>69</v>
      </c>
      <c r="D40" s="73">
        <f aca="true" t="shared" si="13" ref="D40:D55">$A$11*POWER(2,(C40-69)/12)</f>
        <v>440</v>
      </c>
      <c r="E40" s="74">
        <f aca="true" t="shared" si="14" ref="E40:E55">0.5*$B$11/D40</f>
        <v>0.3901363636363636</v>
      </c>
      <c r="F40" s="137">
        <f t="shared" si="2"/>
        <v>0.021674242424242422</v>
      </c>
      <c r="G40" s="147">
        <f t="shared" si="4"/>
        <v>0.5</v>
      </c>
      <c r="H40" s="139">
        <f t="shared" si="3"/>
        <v>9.700426482221845</v>
      </c>
      <c r="I40" s="74">
        <f t="shared" si="5"/>
        <v>0.17339393939393938</v>
      </c>
      <c r="J40" s="137">
        <f aca="true" t="shared" si="15" ref="J40:J59">I40+$D$5+$D$6</f>
        <v>0.2533939393939394</v>
      </c>
      <c r="K40" s="74">
        <f aca="true" t="shared" si="16" ref="K40:K59">F40+2*$D$7</f>
        <v>0.031674242424242424</v>
      </c>
      <c r="L40" s="76">
        <f t="shared" si="12"/>
        <v>0.8248145415510721</v>
      </c>
      <c r="M40" s="77">
        <f t="shared" si="9"/>
        <v>0.5599377494304665</v>
      </c>
      <c r="N40" s="72">
        <v>1</v>
      </c>
      <c r="O40" s="73">
        <v>13</v>
      </c>
    </row>
    <row r="41" spans="1:15" ht="12.75">
      <c r="A41" s="71" t="s">
        <v>86</v>
      </c>
      <c r="B41" s="71" t="s">
        <v>38</v>
      </c>
      <c r="C41" s="72">
        <v>70</v>
      </c>
      <c r="D41" s="73">
        <f t="shared" si="13"/>
        <v>466.1637615180899</v>
      </c>
      <c r="E41" s="74">
        <f t="shared" si="14"/>
        <v>0.36823969207940793</v>
      </c>
      <c r="F41" s="137">
        <f t="shared" si="2"/>
        <v>0.020855472707228404</v>
      </c>
      <c r="G41" s="147">
        <f t="shared" si="4"/>
        <v>0.5</v>
      </c>
      <c r="H41" s="139">
        <f t="shared" si="3"/>
        <v>9.333981589233076</v>
      </c>
      <c r="I41" s="74">
        <f t="shared" si="5"/>
        <v>0.16326437333247557</v>
      </c>
      <c r="J41" s="137">
        <f t="shared" si="15"/>
        <v>0.24326437333247555</v>
      </c>
      <c r="K41" s="74">
        <f t="shared" si="16"/>
        <v>0.030855472707228403</v>
      </c>
      <c r="L41" s="76">
        <f t="shared" si="12"/>
        <v>0.8481426249628897</v>
      </c>
      <c r="M41" s="77">
        <f t="shared" si="9"/>
        <v>0.5907932221376949</v>
      </c>
      <c r="N41" s="72">
        <v>1</v>
      </c>
      <c r="O41" s="73">
        <v>14</v>
      </c>
    </row>
    <row r="42" spans="1:15" ht="12.75">
      <c r="A42" s="71" t="s">
        <v>20</v>
      </c>
      <c r="B42" s="71" t="s">
        <v>39</v>
      </c>
      <c r="C42" s="72">
        <v>71</v>
      </c>
      <c r="D42" s="73">
        <f t="shared" si="13"/>
        <v>493.8833012561241</v>
      </c>
      <c r="E42" s="74">
        <f t="shared" si="14"/>
        <v>0.3475719862635696</v>
      </c>
      <c r="F42" s="137">
        <f t="shared" si="2"/>
        <v>0.02006763296859044</v>
      </c>
      <c r="G42" s="147">
        <f t="shared" si="4"/>
        <v>0.5</v>
      </c>
      <c r="H42" s="139">
        <f t="shared" si="3"/>
        <v>8.981379578291161</v>
      </c>
      <c r="I42" s="74">
        <f t="shared" si="5"/>
        <v>0.15371836016319437</v>
      </c>
      <c r="J42" s="137">
        <f t="shared" si="15"/>
        <v>0.2337183601631944</v>
      </c>
      <c r="K42" s="74">
        <f t="shared" si="16"/>
        <v>0.03006763296859044</v>
      </c>
      <c r="L42" s="76">
        <f t="shared" si="12"/>
        <v>0.8698042587721156</v>
      </c>
      <c r="M42" s="77">
        <f t="shared" si="9"/>
        <v>0.6208608551062853</v>
      </c>
      <c r="N42" s="72">
        <v>1</v>
      </c>
      <c r="O42" s="73">
        <v>15</v>
      </c>
    </row>
    <row r="43" spans="1:15" ht="12.75">
      <c r="A43" s="71" t="s">
        <v>21</v>
      </c>
      <c r="B43" s="71" t="s">
        <v>40</v>
      </c>
      <c r="C43" s="72">
        <v>72</v>
      </c>
      <c r="D43" s="73">
        <f t="shared" si="13"/>
        <v>523.2511306011972</v>
      </c>
      <c r="E43" s="74">
        <f t="shared" si="14"/>
        <v>0.3280642696419378</v>
      </c>
      <c r="F43" s="137">
        <f t="shared" si="2"/>
        <v>0.019309554792420535</v>
      </c>
      <c r="G43" s="147">
        <f t="shared" si="4"/>
        <v>0.5</v>
      </c>
      <c r="H43" s="139">
        <f t="shared" si="3"/>
        <v>8.642097518426043</v>
      </c>
      <c r="I43" s="74">
        <f t="shared" si="5"/>
        <v>0.14472258002854838</v>
      </c>
      <c r="J43" s="137">
        <f t="shared" si="15"/>
        <v>0.22472258002854836</v>
      </c>
      <c r="K43" s="74">
        <f t="shared" si="16"/>
        <v>0.029309554792420534</v>
      </c>
      <c r="L43" s="76">
        <f t="shared" si="12"/>
        <v>0.8899371084909493</v>
      </c>
      <c r="M43" s="77">
        <f t="shared" si="9"/>
        <v>0.6501704098987058</v>
      </c>
      <c r="N43" s="72">
        <v>1</v>
      </c>
      <c r="O43" s="73">
        <v>16</v>
      </c>
    </row>
    <row r="44" spans="1:15" ht="12.75">
      <c r="A44" s="71" t="s">
        <v>87</v>
      </c>
      <c r="B44" s="71" t="s">
        <v>41</v>
      </c>
      <c r="C44" s="72">
        <v>73</v>
      </c>
      <c r="D44" s="73">
        <f t="shared" si="13"/>
        <v>554.3652619537442</v>
      </c>
      <c r="E44" s="74">
        <f t="shared" si="14"/>
        <v>0.30965143702370584</v>
      </c>
      <c r="F44" s="137">
        <f t="shared" si="2"/>
        <v>0.01858011390108062</v>
      </c>
      <c r="G44" s="147">
        <f t="shared" si="4"/>
        <v>0.5</v>
      </c>
      <c r="H44" s="139">
        <f t="shared" si="3"/>
        <v>8.315632232993277</v>
      </c>
      <c r="I44" s="74">
        <f t="shared" si="5"/>
        <v>0.13624560461077231</v>
      </c>
      <c r="J44" s="137">
        <f t="shared" si="15"/>
        <v>0.21624560461077233</v>
      </c>
      <c r="K44" s="74">
        <f t="shared" si="16"/>
        <v>0.028580113901080617</v>
      </c>
      <c r="L44" s="76">
        <f t="shared" si="12"/>
        <v>0.9086668250288371</v>
      </c>
      <c r="M44" s="77">
        <f t="shared" si="9"/>
        <v>0.6787505237997864</v>
      </c>
      <c r="N44" s="72">
        <v>1</v>
      </c>
      <c r="O44" s="73">
        <v>17</v>
      </c>
    </row>
    <row r="45" spans="1:15" ht="12.75">
      <c r="A45" s="71" t="s">
        <v>22</v>
      </c>
      <c r="B45" s="71" t="s">
        <v>42</v>
      </c>
      <c r="C45" s="72">
        <v>74</v>
      </c>
      <c r="D45" s="73">
        <f t="shared" si="13"/>
        <v>587.3295358348151</v>
      </c>
      <c r="E45" s="74">
        <f t="shared" si="14"/>
        <v>0.292272037291649</v>
      </c>
      <c r="F45" s="137">
        <f t="shared" si="2"/>
        <v>0.017878228487828034</v>
      </c>
      <c r="G45" s="147">
        <f t="shared" si="4"/>
        <v>0.5</v>
      </c>
      <c r="H45" s="139">
        <f t="shared" si="3"/>
        <v>8.001499553431417</v>
      </c>
      <c r="I45" s="74">
        <f t="shared" si="5"/>
        <v>0.1282577901579965</v>
      </c>
      <c r="J45" s="137">
        <f t="shared" si="15"/>
        <v>0.20825779015799648</v>
      </c>
      <c r="K45" s="74">
        <f t="shared" si="16"/>
        <v>0.027878228487828033</v>
      </c>
      <c r="L45" s="76">
        <f t="shared" si="12"/>
        <v>0.926108123202069</v>
      </c>
      <c r="M45" s="77">
        <f t="shared" si="9"/>
        <v>0.7066287522876145</v>
      </c>
      <c r="N45" s="72">
        <v>1</v>
      </c>
      <c r="O45" s="73">
        <v>18</v>
      </c>
    </row>
    <row r="46" spans="1:15" ht="12.75">
      <c r="A46" s="71" t="s">
        <v>88</v>
      </c>
      <c r="B46" s="71" t="s">
        <v>43</v>
      </c>
      <c r="C46" s="72">
        <v>75</v>
      </c>
      <c r="D46" s="73">
        <f t="shared" si="13"/>
        <v>622.2539674441618</v>
      </c>
      <c r="E46" s="74">
        <f t="shared" si="14"/>
        <v>0.2758680683147335</v>
      </c>
      <c r="F46" s="137">
        <f t="shared" si="2"/>
        <v>0.0172028576124281</v>
      </c>
      <c r="G46" s="147">
        <f t="shared" si="4"/>
        <v>0.5</v>
      </c>
      <c r="H46" s="139">
        <f t="shared" si="3"/>
        <v>7.699233601209567</v>
      </c>
      <c r="I46" s="74">
        <f t="shared" si="5"/>
        <v>0.12073117654493865</v>
      </c>
      <c r="J46" s="137">
        <f t="shared" si="15"/>
        <v>0.20073117654493863</v>
      </c>
      <c r="K46" s="74">
        <f t="shared" si="16"/>
        <v>0.027202857612428098</v>
      </c>
      <c r="L46" s="76">
        <f t="shared" si="12"/>
        <v>0.9423657620908789</v>
      </c>
      <c r="M46" s="77">
        <f t="shared" si="9"/>
        <v>0.7338316099000426</v>
      </c>
      <c r="N46" s="72">
        <v>1</v>
      </c>
      <c r="O46" s="73">
        <v>19</v>
      </c>
    </row>
    <row r="47" spans="1:15" ht="12.75">
      <c r="A47" s="71" t="s">
        <v>23</v>
      </c>
      <c r="B47" s="71" t="s">
        <v>44</v>
      </c>
      <c r="C47" s="72">
        <v>76</v>
      </c>
      <c r="D47" s="73">
        <f t="shared" si="13"/>
        <v>659.2551138257398</v>
      </c>
      <c r="E47" s="74">
        <f t="shared" si="14"/>
        <v>0.2603847833713956</v>
      </c>
      <c r="F47" s="137">
        <f t="shared" si="2"/>
        <v>0.016552999657374216</v>
      </c>
      <c r="G47" s="147">
        <f t="shared" si="4"/>
        <v>0.5</v>
      </c>
      <c r="H47" s="139">
        <f t="shared" si="3"/>
        <v>7.408386096900198</v>
      </c>
      <c r="I47" s="74">
        <f t="shared" si="5"/>
        <v>0.11363939202832357</v>
      </c>
      <c r="J47" s="137">
        <f t="shared" si="15"/>
        <v>0.19363939202832356</v>
      </c>
      <c r="K47" s="74">
        <f t="shared" si="16"/>
        <v>0.02655299965737422</v>
      </c>
      <c r="L47" s="76">
        <f t="shared" si="12"/>
        <v>0.9575354362346798</v>
      </c>
      <c r="M47" s="77">
        <f t="shared" si="9"/>
        <v>0.7603846095574168</v>
      </c>
      <c r="N47" s="72">
        <v>1</v>
      </c>
      <c r="O47" s="73">
        <v>20</v>
      </c>
    </row>
    <row r="48" spans="1:15" ht="12.75">
      <c r="A48" s="71" t="s">
        <v>24</v>
      </c>
      <c r="B48" s="71" t="s">
        <v>33</v>
      </c>
      <c r="C48" s="72">
        <v>77</v>
      </c>
      <c r="D48" s="73">
        <f t="shared" si="13"/>
        <v>698.4564628660078</v>
      </c>
      <c r="E48" s="74">
        <f t="shared" si="14"/>
        <v>0.24577050843744763</v>
      </c>
      <c r="F48" s="137">
        <f t="shared" si="2"/>
        <v>0.015927690842426092</v>
      </c>
      <c r="G48" s="147">
        <f t="shared" si="4"/>
        <v>0.5</v>
      </c>
      <c r="H48" s="139">
        <f t="shared" si="3"/>
        <v>7.128525695352549</v>
      </c>
      <c r="I48" s="74">
        <f t="shared" si="5"/>
        <v>0.10695756337629772</v>
      </c>
      <c r="J48" s="137">
        <f t="shared" si="15"/>
        <v>0.18695756337629774</v>
      </c>
      <c r="K48" s="74">
        <f t="shared" si="16"/>
        <v>0.02592769084242609</v>
      </c>
      <c r="L48" s="76">
        <f t="shared" si="12"/>
        <v>0.971704585830137</v>
      </c>
      <c r="M48" s="77">
        <f t="shared" si="9"/>
        <v>0.7863123003998429</v>
      </c>
      <c r="N48" s="72">
        <v>1</v>
      </c>
      <c r="O48" s="73">
        <v>21</v>
      </c>
    </row>
    <row r="49" spans="1:15" ht="12.75">
      <c r="A49" s="71" t="s">
        <v>89</v>
      </c>
      <c r="B49" s="71" t="s">
        <v>34</v>
      </c>
      <c r="C49" s="72">
        <v>78</v>
      </c>
      <c r="D49" s="73">
        <f t="shared" si="13"/>
        <v>739.9888454232688</v>
      </c>
      <c r="E49" s="74">
        <f t="shared" si="14"/>
        <v>0.23197646972882624</v>
      </c>
      <c r="F49" s="137">
        <f t="shared" si="2"/>
        <v>0.015326003795262971</v>
      </c>
      <c r="G49" s="147">
        <f t="shared" si="4"/>
        <v>0.4</v>
      </c>
      <c r="H49" s="139">
        <f t="shared" si="3"/>
        <v>6.367551894440691</v>
      </c>
      <c r="I49" s="74">
        <f t="shared" si="5"/>
        <v>0.10066223106915015</v>
      </c>
      <c r="J49" s="137">
        <f t="shared" si="15"/>
        <v>0.18066223106915016</v>
      </c>
      <c r="K49" s="74">
        <f t="shared" si="16"/>
        <v>0.025326003795262973</v>
      </c>
      <c r="L49" s="76">
        <f t="shared" si="12"/>
        <v>0.9849655857744176</v>
      </c>
      <c r="M49" s="77">
        <f t="shared" si="9"/>
        <v>0.8116383041951059</v>
      </c>
      <c r="N49" s="72">
        <v>1</v>
      </c>
      <c r="O49" s="73">
        <v>22</v>
      </c>
    </row>
    <row r="50" spans="1:15" ht="12.75">
      <c r="A50" s="71" t="s">
        <v>25</v>
      </c>
      <c r="B50" s="71" t="s">
        <v>35</v>
      </c>
      <c r="C50" s="72">
        <v>79</v>
      </c>
      <c r="D50" s="73">
        <f t="shared" si="13"/>
        <v>783.9908719634985</v>
      </c>
      <c r="E50" s="74">
        <f t="shared" si="14"/>
        <v>0.21895663092362155</v>
      </c>
      <c r="F50" s="137">
        <f t="shared" si="2"/>
        <v>0.014747046176132166</v>
      </c>
      <c r="G50" s="147">
        <f t="shared" si="4"/>
        <v>0.4</v>
      </c>
      <c r="H50" s="139">
        <f t="shared" si="3"/>
        <v>6.127010215491305</v>
      </c>
      <c r="I50" s="74">
        <f t="shared" si="5"/>
        <v>0.09473126928567861</v>
      </c>
      <c r="J50" s="137">
        <f t="shared" si="15"/>
        <v>0.17473126928567861</v>
      </c>
      <c r="K50" s="74">
        <f t="shared" si="16"/>
        <v>0.024747046176132166</v>
      </c>
      <c r="L50" s="76">
        <f t="shared" si="12"/>
        <v>0.9973783138328806</v>
      </c>
      <c r="M50" s="77">
        <f t="shared" si="9"/>
        <v>0.8363853503712381</v>
      </c>
      <c r="N50" s="72">
        <v>1</v>
      </c>
      <c r="O50" s="73">
        <v>23</v>
      </c>
    </row>
    <row r="51" spans="1:15" ht="12.75">
      <c r="A51" s="71" t="s">
        <v>90</v>
      </c>
      <c r="B51" s="71" t="s">
        <v>36</v>
      </c>
      <c r="C51" s="72">
        <v>80</v>
      </c>
      <c r="D51" s="73">
        <f t="shared" si="13"/>
        <v>830.6093951598903</v>
      </c>
      <c r="E51" s="74">
        <f t="shared" si="14"/>
        <v>0.20666753952013253</v>
      </c>
      <c r="F51" s="137">
        <f t="shared" si="2"/>
        <v>0.014189959354453024</v>
      </c>
      <c r="G51" s="147">
        <f t="shared" si="4"/>
        <v>0.4</v>
      </c>
      <c r="H51" s="139">
        <f t="shared" si="3"/>
        <v>5.895555278239666</v>
      </c>
      <c r="I51" s="74">
        <f t="shared" si="5"/>
        <v>0.08914381040561324</v>
      </c>
      <c r="J51" s="137">
        <f t="shared" si="15"/>
        <v>0.16914381040561324</v>
      </c>
      <c r="K51" s="74">
        <f t="shared" si="16"/>
        <v>0.024189959354453026</v>
      </c>
      <c r="L51" s="76">
        <f t="shared" si="12"/>
        <v>1.0090096540095694</v>
      </c>
      <c r="M51" s="77">
        <f t="shared" si="9"/>
        <v>0.8605753097256911</v>
      </c>
      <c r="N51" s="72">
        <v>1</v>
      </c>
      <c r="O51" s="73">
        <v>24</v>
      </c>
    </row>
    <row r="52" spans="1:15" ht="12.75">
      <c r="A52" s="71" t="s">
        <v>26</v>
      </c>
      <c r="B52" s="71" t="s">
        <v>37</v>
      </c>
      <c r="C52" s="72">
        <v>81</v>
      </c>
      <c r="D52" s="73">
        <f t="shared" si="13"/>
        <v>880</v>
      </c>
      <c r="E52" s="74">
        <f t="shared" si="14"/>
        <v>0.1950681818181818</v>
      </c>
      <c r="F52" s="137">
        <f t="shared" si="2"/>
        <v>0.013653917135413758</v>
      </c>
      <c r="G52" s="147">
        <f t="shared" si="4"/>
        <v>0.4</v>
      </c>
      <c r="H52" s="139">
        <f t="shared" si="3"/>
        <v>5.672843820449301</v>
      </c>
      <c r="I52" s="74">
        <f t="shared" si="5"/>
        <v>0.08388017377367715</v>
      </c>
      <c r="J52" s="137">
        <f t="shared" si="15"/>
        <v>0.16388017377367717</v>
      </c>
      <c r="K52" s="74">
        <f t="shared" si="16"/>
        <v>0.02365391713541376</v>
      </c>
      <c r="L52" s="76">
        <f t="shared" si="12"/>
        <v>1.0199208019019932</v>
      </c>
      <c r="M52" s="77">
        <f t="shared" si="9"/>
        <v>0.8842292268611048</v>
      </c>
      <c r="N52" s="72">
        <v>1</v>
      </c>
      <c r="O52" s="73">
        <v>25</v>
      </c>
    </row>
    <row r="53" spans="1:15" ht="12.75">
      <c r="A53" s="71" t="s">
        <v>91</v>
      </c>
      <c r="B53" s="71" t="s">
        <v>38</v>
      </c>
      <c r="C53" s="72">
        <v>82</v>
      </c>
      <c r="D53" s="73">
        <f t="shared" si="13"/>
        <v>932.3275230361796</v>
      </c>
      <c r="E53" s="74">
        <f t="shared" si="14"/>
        <v>0.18411984603970402</v>
      </c>
      <c r="F53" s="137">
        <f t="shared" si="2"/>
        <v>0.01313812453467254</v>
      </c>
      <c r="G53" s="147">
        <f t="shared" si="4"/>
        <v>0.4</v>
      </c>
      <c r="H53" s="139">
        <f t="shared" si="3"/>
        <v>5.458545547013967</v>
      </c>
      <c r="I53" s="74">
        <f t="shared" si="5"/>
        <v>0.07892179848517947</v>
      </c>
      <c r="J53" s="137">
        <f t="shared" si="15"/>
        <v>0.15892179848517948</v>
      </c>
      <c r="K53" s="74">
        <f t="shared" si="16"/>
        <v>0.02313812453467254</v>
      </c>
      <c r="L53" s="76">
        <f t="shared" si="12"/>
        <v>1.0301677686574078</v>
      </c>
      <c r="M53" s="77">
        <f t="shared" si="9"/>
        <v>0.9073673513957774</v>
      </c>
      <c r="N53" s="72">
        <v>1</v>
      </c>
      <c r="O53" s="73">
        <v>26</v>
      </c>
    </row>
    <row r="54" spans="1:15" ht="12.75">
      <c r="A54" s="71" t="s">
        <v>27</v>
      </c>
      <c r="B54" s="71" t="s">
        <v>39</v>
      </c>
      <c r="C54" s="72">
        <v>83</v>
      </c>
      <c r="D54" s="73">
        <f t="shared" si="13"/>
        <v>987.7666025122483</v>
      </c>
      <c r="E54" s="74">
        <f t="shared" si="14"/>
        <v>0.1737859931317848</v>
      </c>
      <c r="F54" s="137">
        <f t="shared" si="2"/>
        <v>0.012641816599345717</v>
      </c>
      <c r="G54" s="147">
        <f t="shared" si="4"/>
        <v>0.4</v>
      </c>
      <c r="H54" s="139">
        <f t="shared" si="3"/>
        <v>5.252342640109229</v>
      </c>
      <c r="I54" s="74">
        <f t="shared" si="5"/>
        <v>0.07425117996654669</v>
      </c>
      <c r="J54" s="137">
        <f t="shared" si="15"/>
        <v>0.1542511799665467</v>
      </c>
      <c r="K54" s="74">
        <f t="shared" si="16"/>
        <v>0.022641816599345718</v>
      </c>
      <c r="L54" s="76">
        <f t="shared" si="12"/>
        <v>1.0398018393574762</v>
      </c>
      <c r="M54" s="77">
        <f t="shared" si="9"/>
        <v>0.9300091679951231</v>
      </c>
      <c r="N54" s="72">
        <v>1</v>
      </c>
      <c r="O54" s="73">
        <v>27</v>
      </c>
    </row>
    <row r="55" spans="1:15" ht="12.75">
      <c r="A55" s="71" t="s">
        <v>28</v>
      </c>
      <c r="B55" s="71" t="s">
        <v>40</v>
      </c>
      <c r="C55" s="72">
        <v>84</v>
      </c>
      <c r="D55" s="73">
        <f t="shared" si="13"/>
        <v>1046.5022612023945</v>
      </c>
      <c r="E55" s="74">
        <f t="shared" si="14"/>
        <v>0.1640321348209689</v>
      </c>
      <c r="F55" s="137">
        <f t="shared" si="2"/>
        <v>0.012164257273534531</v>
      </c>
      <c r="G55" s="147">
        <f t="shared" si="4"/>
        <v>0.4</v>
      </c>
      <c r="H55" s="139">
        <f t="shared" si="3"/>
        <v>5.053929287848629</v>
      </c>
      <c r="I55" s="74">
        <f t="shared" si="5"/>
        <v>0.06985181013694992</v>
      </c>
      <c r="J55" s="137">
        <f t="shared" si="15"/>
        <v>0.14985181013694993</v>
      </c>
      <c r="K55" s="74">
        <f t="shared" si="16"/>
        <v>0.02216425727353453</v>
      </c>
      <c r="L55" s="76">
        <f t="shared" si="12"/>
        <v>1.0488699899932032</v>
      </c>
      <c r="M55" s="77">
        <f t="shared" si="9"/>
        <v>0.9521734252686577</v>
      </c>
      <c r="N55" s="72">
        <v>1</v>
      </c>
      <c r="O55" s="73">
        <v>28</v>
      </c>
    </row>
    <row r="56" spans="1:15" ht="12.75">
      <c r="A56" s="88" t="s">
        <v>92</v>
      </c>
      <c r="B56" s="88" t="s">
        <v>41</v>
      </c>
      <c r="C56" s="89">
        <v>85</v>
      </c>
      <c r="D56" s="90">
        <f>$A$11*POWER(2,(C56-69)/12)</f>
        <v>1108.7305239074883</v>
      </c>
      <c r="E56" s="91">
        <f>0.5*$B$11/D56</f>
        <v>0.15482571851185292</v>
      </c>
      <c r="F56" s="91">
        <f t="shared" si="2"/>
        <v>0.011704738306707908</v>
      </c>
      <c r="G56" s="92">
        <f t="shared" si="4"/>
        <v>0.4</v>
      </c>
      <c r="H56" s="93">
        <f t="shared" si="3"/>
        <v>4.863011230745402</v>
      </c>
      <c r="I56" s="91">
        <f t="shared" si="5"/>
        <v>0.06570812094921855</v>
      </c>
      <c r="J56" s="91">
        <f t="shared" si="15"/>
        <v>0.14570812094921853</v>
      </c>
      <c r="K56" s="91">
        <f t="shared" si="16"/>
        <v>0.02170473830670791</v>
      </c>
      <c r="L56" s="94">
        <f t="shared" si="12"/>
        <v>1.0488699899932032</v>
      </c>
      <c r="M56" s="95">
        <f t="shared" si="9"/>
        <v>0.9521734252686577</v>
      </c>
      <c r="N56" s="89"/>
      <c r="O56" s="90"/>
    </row>
    <row r="57" spans="1:15" ht="12.75">
      <c r="A57" s="71" t="s">
        <v>29</v>
      </c>
      <c r="B57" s="71" t="s">
        <v>42</v>
      </c>
      <c r="C57" s="72">
        <v>86</v>
      </c>
      <c r="D57" s="73">
        <f>$A$11*POWER(2,(C57-69)/12)</f>
        <v>1174.6590716696303</v>
      </c>
      <c r="E57" s="74">
        <f>0.5*$B$11/D57</f>
        <v>0.1461360186458245</v>
      </c>
      <c r="F57" s="137">
        <f t="shared" si="2"/>
        <v>0.011262578203322363</v>
      </c>
      <c r="G57" s="75">
        <f t="shared" si="4"/>
        <v>0.4</v>
      </c>
      <c r="H57" s="139">
        <f t="shared" si="3"/>
        <v>4.679305325307159</v>
      </c>
      <c r="I57" s="74">
        <f t="shared" si="5"/>
        <v>0.061805431119589894</v>
      </c>
      <c r="J57" s="137">
        <f t="shared" si="15"/>
        <v>0.1418054311195899</v>
      </c>
      <c r="K57" s="74">
        <f t="shared" si="16"/>
        <v>0.021262578203322363</v>
      </c>
      <c r="L57" s="76">
        <f t="shared" si="12"/>
        <v>1.0569318546405733</v>
      </c>
      <c r="M57" s="77">
        <f t="shared" si="9"/>
        <v>0.97343600347198</v>
      </c>
      <c r="N57" s="72">
        <v>1</v>
      </c>
      <c r="O57" s="73">
        <v>29</v>
      </c>
    </row>
    <row r="58" spans="1:15" ht="12.75">
      <c r="A58" s="107" t="s">
        <v>93</v>
      </c>
      <c r="B58" s="107" t="s">
        <v>43</v>
      </c>
      <c r="C58" s="108">
        <v>87</v>
      </c>
      <c r="D58" s="109">
        <f>$A$11*POWER(2,(C58-69)/12)</f>
        <v>1244.5079348883235</v>
      </c>
      <c r="E58" s="110">
        <f>0.5*$B$11/D58</f>
        <v>0.13793403415736677</v>
      </c>
      <c r="F58" s="110">
        <f t="shared" si="2"/>
        <v>0.010837121212121211</v>
      </c>
      <c r="G58" s="87">
        <f t="shared" si="4"/>
        <v>0.4</v>
      </c>
      <c r="H58" s="112">
        <f t="shared" si="3"/>
        <v>4.502539124116261</v>
      </c>
      <c r="I58" s="110">
        <f t="shared" si="5"/>
        <v>0.05812989586656217</v>
      </c>
      <c r="J58" s="110">
        <f t="shared" si="15"/>
        <v>0.13812989586656216</v>
      </c>
      <c r="K58" s="110">
        <f t="shared" si="16"/>
        <v>0.02083712121212121</v>
      </c>
      <c r="L58" s="113">
        <f t="shared" si="12"/>
        <v>1.0569318546405733</v>
      </c>
      <c r="M58" s="114">
        <f t="shared" si="9"/>
        <v>0.97343600347198</v>
      </c>
      <c r="N58" s="108"/>
      <c r="O58" s="111"/>
    </row>
    <row r="59" spans="1:15" ht="12.75">
      <c r="A59" s="62" t="s">
        <v>30</v>
      </c>
      <c r="B59" s="62" t="s">
        <v>44</v>
      </c>
      <c r="C59" s="63">
        <v>88</v>
      </c>
      <c r="D59" s="102">
        <f>$A$11*POWER(2,(C59-69)/12)</f>
        <v>1318.5102276514795</v>
      </c>
      <c r="E59" s="103">
        <f>0.5*$B$11/D59</f>
        <v>0.1301923916856978</v>
      </c>
      <c r="F59" s="103">
        <f t="shared" si="2"/>
        <v>0.010427736353614202</v>
      </c>
      <c r="G59" s="87">
        <f t="shared" si="4"/>
        <v>0.4</v>
      </c>
      <c r="H59" s="104">
        <f t="shared" si="3"/>
        <v>4.332450471773152</v>
      </c>
      <c r="I59" s="103">
        <f t="shared" si="5"/>
        <v>0.0546684594892347</v>
      </c>
      <c r="J59" s="103">
        <f t="shared" si="15"/>
        <v>0.1346684594892347</v>
      </c>
      <c r="K59" s="103">
        <f t="shared" si="16"/>
        <v>0.020427736353614202</v>
      </c>
      <c r="L59" s="105">
        <f t="shared" si="12"/>
        <v>1.0569318546405733</v>
      </c>
      <c r="M59" s="106">
        <f t="shared" si="9"/>
        <v>0.97343600347198</v>
      </c>
      <c r="N59" s="63"/>
      <c r="O59" s="87"/>
    </row>
    <row r="60" spans="4:12" ht="12.75">
      <c r="D60" s="22"/>
      <c r="I60" s="1"/>
      <c r="L60" s="1"/>
    </row>
    <row r="61" spans="1:15" s="29" customFormat="1" ht="12.75">
      <c r="A61" s="34"/>
      <c r="B61" s="30"/>
      <c r="C61" s="157" t="s">
        <v>71</v>
      </c>
      <c r="D61" s="157"/>
      <c r="E61" s="157"/>
      <c r="F61" s="157"/>
      <c r="G61" s="31">
        <f>M59</f>
        <v>0.97343600347198</v>
      </c>
      <c r="H61" s="32"/>
      <c r="I61" s="157" t="s">
        <v>31</v>
      </c>
      <c r="J61" s="157"/>
      <c r="K61" s="157"/>
      <c r="L61" s="157"/>
      <c r="M61" s="33">
        <f>L59</f>
        <v>1.0569318546405733</v>
      </c>
      <c r="N61" s="30"/>
      <c r="O61" s="35"/>
    </row>
    <row r="62" spans="1:15" s="4" customFormat="1" ht="12.75">
      <c r="A62" s="5"/>
      <c r="B62" s="26"/>
      <c r="E62" s="12"/>
      <c r="G62" s="12"/>
      <c r="H62" s="16"/>
      <c r="I62" s="16"/>
      <c r="J62" s="25"/>
      <c r="L62" s="10"/>
      <c r="M62" s="10"/>
      <c r="N62" s="26"/>
      <c r="O62" s="25"/>
    </row>
    <row r="63" spans="1:15" s="4" customFormat="1" ht="12.75">
      <c r="A63" s="5"/>
      <c r="B63" s="26"/>
      <c r="E63" s="12"/>
      <c r="G63" s="12"/>
      <c r="H63" s="16"/>
      <c r="I63" s="16"/>
      <c r="J63" s="25"/>
      <c r="K63" s="5"/>
      <c r="L63" s="10"/>
      <c r="M63" s="10"/>
      <c r="N63" s="26"/>
      <c r="O63" s="25"/>
    </row>
  </sheetData>
  <mergeCells count="14">
    <mergeCell ref="A1:O1"/>
    <mergeCell ref="I61:L61"/>
    <mergeCell ref="C61:F61"/>
    <mergeCell ref="I14:J14"/>
    <mergeCell ref="A17:B17"/>
    <mergeCell ref="G10:H10"/>
    <mergeCell ref="G11:H11"/>
    <mergeCell ref="A16:B16"/>
    <mergeCell ref="A4:B4"/>
    <mergeCell ref="A15:B15"/>
    <mergeCell ref="A14:B14"/>
    <mergeCell ref="A5:B5"/>
    <mergeCell ref="A6:B6"/>
    <mergeCell ref="A7:B7"/>
  </mergeCells>
  <printOptions gridLines="1"/>
  <pageMargins left="0.6692913385826772" right="0.2755905511811024" top="0.7874015748031497" bottom="0.7874015748031497" header="0.5118110236220472" footer="0.5118110236220472"/>
  <pageSetup fitToHeight="1" fitToWidth="1" horizontalDpi="600" verticalDpi="600" orientation="portrait" paperSize="9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PUAP5460</cp:lastModifiedBy>
  <cp:lastPrinted>2002-10-17T06:59:49Z</cp:lastPrinted>
  <dcterms:created xsi:type="dcterms:W3CDTF">1999-12-13T19:16:16Z</dcterms:created>
  <dcterms:modified xsi:type="dcterms:W3CDTF">2006-12-04T08:54:06Z</dcterms:modified>
  <cp:category/>
  <cp:version/>
  <cp:contentType/>
  <cp:contentStatus/>
</cp:coreProperties>
</file>